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240" yWindow="3615" windowWidth="15600" windowHeight="4395" firstSheet="1" activeTab="4"/>
  </bookViews>
  <sheets>
    <sheet name="foxz" sheetId="19" state="veryHidden" r:id="rId1"/>
    <sheet name="BIEU THU " sheetId="15" r:id="rId2"/>
    <sheet name="BIEU CHI " sheetId="14" r:id="rId3"/>
    <sheet name="DPNS" sheetId="17" r:id="rId4"/>
    <sheet name="XA" sheetId="18" r:id="rId5"/>
  </sheets>
  <externalReferences>
    <externalReference r:id="rId6"/>
  </externalReferences>
  <definedNames>
    <definedName name="ADP" localSheetId="2">#REF!</definedName>
    <definedName name="ADP" localSheetId="1">#REF!</definedName>
    <definedName name="ADP">#REF!</definedName>
    <definedName name="AKHAC" localSheetId="2">#REF!</definedName>
    <definedName name="AKHAC" localSheetId="1">#REF!</definedName>
    <definedName name="AKHAC">#REF!</definedName>
    <definedName name="ALTINH" localSheetId="2">#REF!</definedName>
    <definedName name="ALTINH" localSheetId="1">#REF!</definedName>
    <definedName name="ALTINH">#REF!</definedName>
    <definedName name="Anguon" localSheetId="2">'[1]Dt 2001'!#REF!</definedName>
    <definedName name="Anguon" localSheetId="1">'[1]Dt 2001'!#REF!</definedName>
    <definedName name="Anguon">'[1]Dt 2001'!#REF!</definedName>
    <definedName name="ANN" localSheetId="2">#REF!</definedName>
    <definedName name="ANN" localSheetId="1">#REF!</definedName>
    <definedName name="ANN">#REF!</definedName>
    <definedName name="ANQD" localSheetId="2">#REF!</definedName>
    <definedName name="ANQD" localSheetId="1">#REF!</definedName>
    <definedName name="ANQD">#REF!</definedName>
    <definedName name="ANQQH" localSheetId="2">'[1]Dt 2001'!#REF!</definedName>
    <definedName name="ANQQH" localSheetId="1">'[1]Dt 2001'!#REF!</definedName>
    <definedName name="ANQQH">'[1]Dt 2001'!#REF!</definedName>
    <definedName name="ANSNN" localSheetId="2">'[1]Dt 2001'!#REF!</definedName>
    <definedName name="ANSNN" localSheetId="1">'[1]Dt 2001'!#REF!</definedName>
    <definedName name="ANSNN">'[1]Dt 2001'!#REF!</definedName>
    <definedName name="ANSNNxnk" localSheetId="2">'[1]Dt 2001'!#REF!</definedName>
    <definedName name="ANSNNxnk" localSheetId="1">'[1]Dt 2001'!#REF!</definedName>
    <definedName name="ANSNNxnk">'[1]Dt 2001'!#REF!</definedName>
    <definedName name="APC" localSheetId="2">'[1]Dt 2001'!#REF!</definedName>
    <definedName name="APC" localSheetId="1">'[1]Dt 2001'!#REF!</definedName>
    <definedName name="APC">'[1]Dt 2001'!#REF!</definedName>
    <definedName name="ATW" localSheetId="2">#REF!</definedName>
    <definedName name="ATW" localSheetId="1">#REF!</definedName>
    <definedName name="ATW">#REF!</definedName>
    <definedName name="Can_doi" localSheetId="2">#REF!</definedName>
    <definedName name="Can_doi" localSheetId="1">#REF!</definedName>
    <definedName name="Can_doi">#REF!</definedName>
    <definedName name="DNNN" localSheetId="2">#REF!</definedName>
    <definedName name="DNNN" localSheetId="1">#REF!</definedName>
    <definedName name="DNNN">#REF!</definedName>
    <definedName name="Khac" localSheetId="2">#REF!</definedName>
    <definedName name="Khac" localSheetId="1">#REF!</definedName>
    <definedName name="Khac">#REF!</definedName>
    <definedName name="Khong_can_doi" localSheetId="2">#REF!</definedName>
    <definedName name="Khong_can_doi" localSheetId="1">#REF!</definedName>
    <definedName name="Khong_can_doi">#REF!</definedName>
    <definedName name="NQD" localSheetId="2">#REF!</definedName>
    <definedName name="NQD" localSheetId="1">#REF!</definedName>
    <definedName name="NQD">#REF!</definedName>
    <definedName name="NQQH" localSheetId="2">'[1]Dt 2001'!#REF!</definedName>
    <definedName name="NQQH" localSheetId="1">'[1]Dt 2001'!#REF!</definedName>
    <definedName name="NQQH">'[1]Dt 2001'!#REF!</definedName>
    <definedName name="NSNN" localSheetId="2">'[1]Dt 2001'!#REF!</definedName>
    <definedName name="NSNN" localSheetId="1">'[1]Dt 2001'!#REF!</definedName>
    <definedName name="NSNN">'[1]Dt 2001'!#REF!</definedName>
    <definedName name="PC" localSheetId="2">'[1]Dt 2001'!#REF!</definedName>
    <definedName name="PC" localSheetId="1">'[1]Dt 2001'!#REF!</definedName>
    <definedName name="PC">'[1]Dt 2001'!#REF!</definedName>
    <definedName name="Phan_cap" localSheetId="2">#REF!</definedName>
    <definedName name="Phan_cap" localSheetId="1">#REF!</definedName>
    <definedName name="Phan_cap">#REF!</definedName>
    <definedName name="Phi_le_phi" localSheetId="2">#REF!</definedName>
    <definedName name="Phi_le_phi" localSheetId="1">#REF!</definedName>
    <definedName name="Phi_le_phi">#REF!</definedName>
    <definedName name="_xlnm.Print_Area">#REF!</definedName>
    <definedName name="PRINT_AREA_MI" localSheetId="2">#REF!</definedName>
    <definedName name="PRINT_AREA_MI" localSheetId="1">#REF!</definedName>
    <definedName name="PRINT_AREA_MI">#REF!</definedName>
    <definedName name="_xlnm.Print_Titles" localSheetId="1">'BIEU THU '!$5:$8</definedName>
    <definedName name="TW" localSheetId="2">#REF!</definedName>
    <definedName name="TW" localSheetId="1">#REF!</definedName>
    <definedName name="TW">#REF!</definedName>
  </definedNames>
  <calcPr calcId="144525"/>
</workbook>
</file>

<file path=xl/calcChain.xml><?xml version="1.0" encoding="utf-8"?>
<calcChain xmlns="http://schemas.openxmlformats.org/spreadsheetml/2006/main">
  <c r="E31" i="14" l="1"/>
  <c r="C28" i="14"/>
  <c r="E28" i="14" s="1"/>
  <c r="E27" i="14"/>
  <c r="C27" i="14"/>
  <c r="E26" i="14"/>
  <c r="C25" i="14"/>
  <c r="E25" i="14" s="1"/>
  <c r="C24" i="14"/>
  <c r="E24" i="14" s="1"/>
  <c r="E23" i="14"/>
  <c r="E22" i="14"/>
  <c r="E21" i="14"/>
  <c r="E20" i="14"/>
  <c r="E19" i="14"/>
  <c r="D18" i="14"/>
  <c r="E18" i="14" s="1"/>
  <c r="D17" i="14"/>
  <c r="E17" i="14" s="1"/>
  <c r="C17" i="14"/>
  <c r="E15" i="14"/>
  <c r="D15" i="14"/>
  <c r="D29" i="14" s="1"/>
  <c r="E14" i="14"/>
  <c r="E13" i="14"/>
  <c r="C13" i="14"/>
  <c r="D9" i="14"/>
  <c r="E9" i="14" s="1"/>
  <c r="C9" i="14"/>
  <c r="C8" i="14"/>
  <c r="I35" i="15"/>
  <c r="F35" i="15" s="1"/>
  <c r="I34" i="15"/>
  <c r="F34" i="15" s="1"/>
  <c r="C34" i="15"/>
  <c r="I33" i="15"/>
  <c r="F33" i="15" s="1"/>
  <c r="C33" i="15"/>
  <c r="I32" i="15"/>
  <c r="F32" i="15"/>
  <c r="C32" i="15"/>
  <c r="I31" i="15"/>
  <c r="F31" i="15"/>
  <c r="L31" i="15" s="1"/>
  <c r="C31" i="15"/>
  <c r="I30" i="15"/>
  <c r="F30" i="15"/>
  <c r="L30" i="15" s="1"/>
  <c r="C30" i="15"/>
  <c r="K29" i="15"/>
  <c r="J29" i="15"/>
  <c r="I29" i="15"/>
  <c r="H29" i="15"/>
  <c r="G29" i="15"/>
  <c r="F29" i="15"/>
  <c r="L29" i="15" s="1"/>
  <c r="E29" i="15"/>
  <c r="D29" i="15"/>
  <c r="C29" i="15"/>
  <c r="I28" i="15"/>
  <c r="F28" i="15" s="1"/>
  <c r="L28" i="15" s="1"/>
  <c r="E28" i="15"/>
  <c r="C28" i="15"/>
  <c r="I26" i="15"/>
  <c r="F26" i="15" s="1"/>
  <c r="L26" i="15" s="1"/>
  <c r="C26" i="15"/>
  <c r="I25" i="15"/>
  <c r="F25" i="15" s="1"/>
  <c r="L25" i="15" s="1"/>
  <c r="C25" i="15"/>
  <c r="I24" i="15"/>
  <c r="F24" i="15" s="1"/>
  <c r="L24" i="15" s="1"/>
  <c r="C24" i="15"/>
  <c r="I23" i="15"/>
  <c r="F23" i="15" s="1"/>
  <c r="L23" i="15" s="1"/>
  <c r="C23" i="15"/>
  <c r="I22" i="15"/>
  <c r="F22" i="15" s="1"/>
  <c r="L22" i="15" s="1"/>
  <c r="C22" i="15"/>
  <c r="I21" i="15"/>
  <c r="F21" i="15" s="1"/>
  <c r="L21" i="15" s="1"/>
  <c r="C21" i="15"/>
  <c r="I20" i="15"/>
  <c r="F20" i="15" s="1"/>
  <c r="L20" i="15" s="1"/>
  <c r="C20" i="15"/>
  <c r="I19" i="15"/>
  <c r="F19" i="15" s="1"/>
  <c r="L19" i="15" s="1"/>
  <c r="C19" i="15"/>
  <c r="I18" i="15"/>
  <c r="F18" i="15" s="1"/>
  <c r="L18" i="15" s="1"/>
  <c r="C18" i="15"/>
  <c r="I17" i="15"/>
  <c r="F17" i="15" s="1"/>
  <c r="L17" i="15" s="1"/>
  <c r="C17" i="15"/>
  <c r="I16" i="15"/>
  <c r="F16" i="15" s="1"/>
  <c r="C16" i="15"/>
  <c r="K15" i="15"/>
  <c r="J15" i="15"/>
  <c r="I15" i="15"/>
  <c r="H15" i="15"/>
  <c r="G15" i="15"/>
  <c r="E15" i="15"/>
  <c r="D15" i="15"/>
  <c r="C15" i="15"/>
  <c r="K14" i="15"/>
  <c r="J14" i="15"/>
  <c r="I14" i="15"/>
  <c r="H14" i="15"/>
  <c r="G14" i="15"/>
  <c r="E14" i="15"/>
  <c r="D14" i="15"/>
  <c r="C14" i="15"/>
  <c r="K13" i="15"/>
  <c r="J13" i="15"/>
  <c r="I13" i="15"/>
  <c r="H13" i="15"/>
  <c r="G13" i="15"/>
  <c r="E13" i="15"/>
  <c r="D13" i="15"/>
  <c r="C13" i="15"/>
  <c r="K12" i="15"/>
  <c r="J12" i="15"/>
  <c r="I12" i="15"/>
  <c r="H12" i="15"/>
  <c r="E12" i="15"/>
  <c r="D12" i="15"/>
  <c r="C12" i="15" s="1"/>
  <c r="C10" i="15" s="1"/>
  <c r="F11" i="15"/>
  <c r="K10" i="15"/>
  <c r="J10" i="15"/>
  <c r="I10" i="15"/>
  <c r="H10" i="15"/>
  <c r="G10" i="15"/>
  <c r="E10" i="15"/>
  <c r="D8" i="14" l="1"/>
  <c r="E8" i="14" s="1"/>
  <c r="F15" i="15"/>
  <c r="L16" i="15"/>
  <c r="D10" i="15"/>
  <c r="C120" i="18"/>
  <c r="E31" i="18"/>
  <c r="D121" i="18"/>
  <c r="E121" i="18" s="1"/>
  <c r="C121" i="18"/>
  <c r="F118" i="18"/>
  <c r="E118" i="18"/>
  <c r="F117" i="18"/>
  <c r="F114" i="18"/>
  <c r="F113" i="18"/>
  <c r="E112" i="18"/>
  <c r="D112" i="18"/>
  <c r="F112" i="18" s="1"/>
  <c r="F111" i="18"/>
  <c r="E111" i="18"/>
  <c r="F110" i="18"/>
  <c r="F109" i="18"/>
  <c r="E109" i="18"/>
  <c r="D108" i="18"/>
  <c r="F108" i="18" s="1"/>
  <c r="F107" i="18" s="1"/>
  <c r="C108" i="18"/>
  <c r="E108" i="18" s="1"/>
  <c r="D107" i="18"/>
  <c r="C107" i="18"/>
  <c r="F105" i="18"/>
  <c r="E105" i="18"/>
  <c r="F104" i="18"/>
  <c r="F103" i="18"/>
  <c r="F102" i="18"/>
  <c r="F101" i="18"/>
  <c r="E100" i="18"/>
  <c r="D100" i="18"/>
  <c r="F100" i="18" s="1"/>
  <c r="F99" i="18"/>
  <c r="E99" i="18"/>
  <c r="F98" i="18"/>
  <c r="F97" i="18"/>
  <c r="E97" i="18"/>
  <c r="D96" i="18"/>
  <c r="F96" i="18" s="1"/>
  <c r="C96" i="18"/>
  <c r="E96" i="18" s="1"/>
  <c r="D95" i="18"/>
  <c r="F95" i="18" s="1"/>
  <c r="C95" i="18"/>
  <c r="E95" i="18" s="1"/>
  <c r="F92" i="18"/>
  <c r="F91" i="18"/>
  <c r="F90" i="18"/>
  <c r="F89" i="18"/>
  <c r="F88" i="18"/>
  <c r="D87" i="18"/>
  <c r="E87" i="18" s="1"/>
  <c r="F86" i="18"/>
  <c r="E86" i="18"/>
  <c r="F85" i="18"/>
  <c r="F84" i="18"/>
  <c r="E84" i="18"/>
  <c r="D83" i="18"/>
  <c r="E83" i="18" s="1"/>
  <c r="E82" i="18" s="1"/>
  <c r="C83" i="18"/>
  <c r="D82" i="18"/>
  <c r="D120" i="18" s="1"/>
  <c r="E120" i="18" s="1"/>
  <c r="C82" i="18"/>
  <c r="F80" i="18"/>
  <c r="E80" i="18"/>
  <c r="F79" i="18"/>
  <c r="F78" i="18"/>
  <c r="F77" i="18"/>
  <c r="F76" i="18"/>
  <c r="D74" i="18"/>
  <c r="E74" i="18" s="1"/>
  <c r="F73" i="18"/>
  <c r="E73" i="18"/>
  <c r="F72" i="18"/>
  <c r="F71" i="18"/>
  <c r="E71" i="18"/>
  <c r="D70" i="18"/>
  <c r="E70" i="18" s="1"/>
  <c r="C70" i="18"/>
  <c r="D69" i="18"/>
  <c r="E69" i="18" s="1"/>
  <c r="C69" i="18"/>
  <c r="F67" i="18"/>
  <c r="E67" i="18"/>
  <c r="F65" i="18"/>
  <c r="F64" i="18"/>
  <c r="F63" i="18"/>
  <c r="D63" i="18"/>
  <c r="F62" i="18"/>
  <c r="E60" i="18"/>
  <c r="D60" i="18"/>
  <c r="F60" i="18" s="1"/>
  <c r="F59" i="18"/>
  <c r="E59" i="18"/>
  <c r="F58" i="18"/>
  <c r="F57" i="18"/>
  <c r="E57" i="18"/>
  <c r="D56" i="18"/>
  <c r="F56" i="18" s="1"/>
  <c r="F55" i="18" s="1"/>
  <c r="C56" i="18"/>
  <c r="E55" i="18"/>
  <c r="D55" i="18"/>
  <c r="C55" i="18"/>
  <c r="F53" i="18"/>
  <c r="E53" i="18"/>
  <c r="F51" i="18"/>
  <c r="F50" i="18"/>
  <c r="F49" i="18"/>
  <c r="F48" i="18"/>
  <c r="D47" i="18"/>
  <c r="E47" i="18" s="1"/>
  <c r="F46" i="18"/>
  <c r="E46" i="18"/>
  <c r="F45" i="18"/>
  <c r="F44" i="18"/>
  <c r="E44" i="18"/>
  <c r="D43" i="18"/>
  <c r="E43" i="18" s="1"/>
  <c r="C43" i="18"/>
  <c r="D42" i="18"/>
  <c r="E42" i="18" s="1"/>
  <c r="C42" i="18"/>
  <c r="F40" i="18"/>
  <c r="E40" i="18"/>
  <c r="F39" i="18"/>
  <c r="F38" i="18"/>
  <c r="F37" i="18"/>
  <c r="F36" i="18"/>
  <c r="E36" i="18"/>
  <c r="F35" i="18"/>
  <c r="E35" i="18"/>
  <c r="F34" i="18"/>
  <c r="F33" i="18"/>
  <c r="E33" i="18"/>
  <c r="D32" i="18"/>
  <c r="E32" i="18" s="1"/>
  <c r="C32" i="18"/>
  <c r="D31" i="18"/>
  <c r="C31" i="18"/>
  <c r="F29" i="18"/>
  <c r="E29" i="18"/>
  <c r="F28" i="18"/>
  <c r="F27" i="18"/>
  <c r="F26" i="18"/>
  <c r="E25" i="18"/>
  <c r="D25" i="18"/>
  <c r="F25" i="18" s="1"/>
  <c r="F24" i="18"/>
  <c r="E24" i="18"/>
  <c r="F23" i="18"/>
  <c r="F22" i="18"/>
  <c r="E22" i="18"/>
  <c r="D21" i="18"/>
  <c r="F21" i="18" s="1"/>
  <c r="C21" i="18"/>
  <c r="E21" i="18" s="1"/>
  <c r="D20" i="18"/>
  <c r="F20" i="18" s="1"/>
  <c r="C20" i="18"/>
  <c r="E20" i="18" s="1"/>
  <c r="F18" i="18"/>
  <c r="F17" i="18"/>
  <c r="F16" i="18"/>
  <c r="F15" i="18"/>
  <c r="D15" i="18"/>
  <c r="F14" i="18"/>
  <c r="E13" i="18"/>
  <c r="D13" i="18"/>
  <c r="F13" i="18" s="1"/>
  <c r="F12" i="18"/>
  <c r="E12" i="18"/>
  <c r="F11" i="18"/>
  <c r="E11" i="18"/>
  <c r="F10" i="18"/>
  <c r="E10" i="18"/>
  <c r="D9" i="18"/>
  <c r="E9" i="18" s="1"/>
  <c r="C9" i="18"/>
  <c r="D8" i="18"/>
  <c r="E8" i="18" s="1"/>
  <c r="C8" i="18"/>
  <c r="F12" i="15" l="1"/>
  <c r="L15" i="15"/>
  <c r="F14" i="15"/>
  <c r="F8" i="18"/>
  <c r="F9" i="18"/>
  <c r="F31" i="18"/>
  <c r="F32" i="18"/>
  <c r="F42" i="18"/>
  <c r="F43" i="18"/>
  <c r="F47" i="18"/>
  <c r="F69" i="18"/>
  <c r="F70" i="18"/>
  <c r="F74" i="18"/>
  <c r="F83" i="18"/>
  <c r="F82" i="18" s="1"/>
  <c r="F120" i="18" s="1"/>
  <c r="F87" i="18"/>
  <c r="E107" i="18"/>
  <c r="F121" i="18"/>
  <c r="L14" i="15" l="1"/>
  <c r="F13" i="15"/>
  <c r="L13" i="15" s="1"/>
  <c r="L12" i="15"/>
  <c r="F10" i="15"/>
  <c r="L10" i="15" s="1"/>
  <c r="F16" i="14"/>
  <c r="F6" i="17" l="1"/>
  <c r="D6" i="17"/>
  <c r="F19" i="14" l="1"/>
  <c r="F25" i="14"/>
  <c r="F27" i="14"/>
  <c r="F24" i="14"/>
  <c r="M15" i="15" l="1"/>
  <c r="M14" i="15" s="1"/>
  <c r="N14" i="15" s="1"/>
  <c r="N27" i="15"/>
  <c r="F26" i="14"/>
  <c r="F23" i="14"/>
  <c r="F18" i="14"/>
  <c r="M12" i="15" l="1"/>
  <c r="M10" i="15" s="1"/>
  <c r="G14" i="14"/>
  <c r="G18" i="14"/>
  <c r="G19" i="14"/>
  <c r="G20" i="14"/>
  <c r="G21" i="14"/>
  <c r="G22" i="14"/>
  <c r="G23" i="14"/>
  <c r="G24" i="14"/>
  <c r="G25" i="14"/>
  <c r="G26" i="14"/>
  <c r="G27" i="14"/>
  <c r="G28" i="14"/>
  <c r="G31" i="14"/>
  <c r="G13" i="14"/>
  <c r="F15" i="14"/>
  <c r="G15" i="14" s="1"/>
  <c r="F17" i="14"/>
  <c r="G17" i="14" s="1"/>
  <c r="F9" i="14"/>
  <c r="F8" i="14" l="1"/>
  <c r="E6" i="17" l="1"/>
  <c r="F32" i="14"/>
  <c r="G9" i="14" l="1"/>
  <c r="G8" i="14"/>
  <c r="M33" i="15" l="1"/>
  <c r="N31" i="15"/>
  <c r="N28" i="15"/>
  <c r="N26" i="15"/>
  <c r="N25" i="15"/>
  <c r="N24" i="15"/>
  <c r="N23" i="15"/>
  <c r="N22" i="15"/>
  <c r="N21" i="15"/>
  <c r="N20" i="15"/>
  <c r="N19" i="15"/>
  <c r="N18" i="15"/>
  <c r="N17" i="15"/>
  <c r="N16" i="15"/>
  <c r="M30" i="15" l="1"/>
  <c r="D36" i="15"/>
  <c r="J36" i="15"/>
  <c r="G36" i="15"/>
  <c r="E36" i="15"/>
  <c r="H36" i="15"/>
  <c r="K36" i="15"/>
  <c r="D32" i="14"/>
  <c r="N15" i="15" l="1"/>
  <c r="M29" i="15"/>
  <c r="N30" i="15"/>
  <c r="N12" i="15"/>
  <c r="C36" i="15" l="1"/>
  <c r="N29" i="15"/>
  <c r="M13" i="15"/>
  <c r="I36" i="15"/>
  <c r="C32" i="14"/>
  <c r="G32" i="14" s="1"/>
  <c r="N10" i="15"/>
  <c r="M36" i="15" l="1"/>
  <c r="N36" i="15" s="1"/>
  <c r="N13" i="15"/>
  <c r="E32" i="14"/>
  <c r="F36" i="15" l="1"/>
  <c r="L36" i="15" s="1"/>
</calcChain>
</file>

<file path=xl/comments1.xml><?xml version="1.0" encoding="utf-8"?>
<comments xmlns="http://schemas.openxmlformats.org/spreadsheetml/2006/main">
  <authors>
    <author>AutoBVT</author>
  </authors>
  <commentList>
    <comment ref="L22" authorId="0">
      <text>
        <r>
          <rPr>
            <sz val="9"/>
            <color indexed="81"/>
            <rFont val="Tahoma"/>
            <family val="2"/>
          </rPr>
          <t>Đạt thấp: do phí đò, chợ hạch toán vào thu khác NS (thực hiện cơ chế ggias)</t>
        </r>
      </text>
    </comment>
  </commentList>
</comments>
</file>

<file path=xl/comments2.xml><?xml version="1.0" encoding="utf-8"?>
<comments xmlns="http://schemas.openxmlformats.org/spreadsheetml/2006/main">
  <authors>
    <author>Nguyen</author>
    <author>AutoBVT</author>
  </authors>
  <commentList>
    <comment ref="B15" authorId="0">
      <text>
        <r>
          <rPr>
            <b/>
            <sz val="9"/>
            <color indexed="81"/>
            <rFont val="Tahoma"/>
            <family val="2"/>
          </rPr>
          <t>htoan chi nộp cấp trên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6" authorId="0">
      <text>
        <r>
          <rPr>
            <sz val="9"/>
            <color indexed="81"/>
            <rFont val="Tahoma"/>
            <family val="2"/>
          </rPr>
          <t xml:space="preserve">ủy thác NHCS 1,5 ty + HND 500
</t>
        </r>
      </text>
    </comment>
    <comment ref="F16" authorId="0">
      <text>
        <r>
          <rPr>
            <sz val="9"/>
            <color indexed="81"/>
            <rFont val="Tahoma"/>
            <family val="2"/>
          </rPr>
          <t xml:space="preserve">ủy thác NHCS 1,5 ty + HND 500
</t>
        </r>
      </text>
    </comment>
    <comment ref="B24" authorId="1">
      <text>
        <r>
          <rPr>
            <sz val="9"/>
            <color indexed="81"/>
            <rFont val="Tahoma"/>
            <family val="2"/>
          </rPr>
          <t xml:space="preserve">Gồm TTDVNN
</t>
        </r>
      </text>
    </comment>
    <comment ref="B25" authorId="0">
      <text>
        <r>
          <rPr>
            <b/>
            <sz val="9"/>
            <color indexed="81"/>
            <rFont val="Tahoma"/>
            <family val="2"/>
          </rPr>
          <t>TRU - HKH, HLG, HNCT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27" authorId="0">
      <text>
        <r>
          <rPr>
            <b/>
            <sz val="9"/>
            <color indexed="81"/>
            <rFont val="Tahoma"/>
            <family val="2"/>
          </rPr>
          <t>GOM TA, VKS, THA</t>
        </r>
        <r>
          <rPr>
            <sz val="9"/>
            <color indexed="81"/>
            <rFont val="Tahoma"/>
            <family val="2"/>
          </rPr>
          <t xml:space="preserve">
HKH, HLG, HNCT</t>
        </r>
      </text>
    </comment>
  </commentList>
</comments>
</file>

<file path=xl/comments3.xml><?xml version="1.0" encoding="utf-8"?>
<comments xmlns="http://schemas.openxmlformats.org/spreadsheetml/2006/main">
  <authors>
    <author>Windows User</author>
    <author>Admin</author>
  </authors>
  <commentList>
    <comment ref="B13" authorId="0">
      <text>
        <r>
          <rPr>
            <sz val="9"/>
            <color indexed="81"/>
            <rFont val="Tahoma"/>
            <family val="2"/>
          </rPr>
          <t xml:space="preserve">trừ TM 4252, 4263 va thu BNR neu nop vao 4949
</t>
        </r>
      </text>
    </comment>
    <comment ref="D61" authorId="1">
      <text>
        <r>
          <rPr>
            <b/>
            <sz val="9"/>
            <color indexed="81"/>
            <rFont val="Tahoma"/>
            <family val="2"/>
          </rPr>
          <t>thu đủ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<sst xmlns="http://schemas.openxmlformats.org/spreadsheetml/2006/main" count="346" uniqueCount="170">
  <si>
    <t>Đơn vị: Triệu đồng</t>
  </si>
  <si>
    <t>A</t>
  </si>
  <si>
    <t>B</t>
  </si>
  <si>
    <t>I</t>
  </si>
  <si>
    <t>II</t>
  </si>
  <si>
    <t>Thu từ khu vực kinh tế ngoài quốc doanh</t>
  </si>
  <si>
    <t>Thuế thu nhập cá nhân</t>
  </si>
  <si>
    <t>-</t>
  </si>
  <si>
    <t>Lệ phí trước bạ</t>
  </si>
  <si>
    <t xml:space="preserve">Thu phí, lệ phí </t>
  </si>
  <si>
    <t>Thuế sử dụng đất phi nông nghiệp</t>
  </si>
  <si>
    <t>Tiền cho thuê đất, thuê mặt nước</t>
  </si>
  <si>
    <t>Thu tiền sử dụng đất</t>
  </si>
  <si>
    <t>Thu khác ngân sách</t>
  </si>
  <si>
    <t xml:space="preserve"> Thuế giá trị gia tăng</t>
  </si>
  <si>
    <t xml:space="preserve"> Thuế thu nhập doanh nghiệp</t>
  </si>
  <si>
    <t xml:space="preserve"> Thuế tiêu thụ đặc biệt</t>
  </si>
  <si>
    <t xml:space="preserve"> Thuế tài nguyên</t>
  </si>
  <si>
    <t>Trong đó</t>
  </si>
  <si>
    <t>TW</t>
  </si>
  <si>
    <t>Tỉnh</t>
  </si>
  <si>
    <t>Huyện</t>
  </si>
  <si>
    <t>Xã</t>
  </si>
  <si>
    <t>Tỷ lệ (%)</t>
  </si>
  <si>
    <t>NS TW, Tỉnh</t>
  </si>
  <si>
    <t>NS Huyện, xã, thị trấn</t>
  </si>
  <si>
    <t>Thu từ hoạt động xuất, nhập khẩu</t>
  </si>
  <si>
    <t>2.1</t>
  </si>
  <si>
    <t>2.2</t>
  </si>
  <si>
    <t>Số TT</t>
  </si>
  <si>
    <t>Nội dung</t>
  </si>
  <si>
    <t>1.1</t>
  </si>
  <si>
    <t>1.2</t>
  </si>
  <si>
    <t>1.3</t>
  </si>
  <si>
    <t>1.4</t>
  </si>
  <si>
    <t>1.5</t>
  </si>
  <si>
    <t>1.6</t>
  </si>
  <si>
    <t>Thu nội địa</t>
  </si>
  <si>
    <t xml:space="preserve"> Bổ sung cân đối NS</t>
  </si>
  <si>
    <t xml:space="preserve"> Bổ sung có mục tiêu</t>
  </si>
  <si>
    <t>Biểu số 01</t>
  </si>
  <si>
    <t>Thu chuyển nguồn</t>
  </si>
  <si>
    <t>Ngân sách huyện, xã</t>
  </si>
  <si>
    <t>7=8+9</t>
  </si>
  <si>
    <t>10=4/1*100</t>
  </si>
  <si>
    <t>4=5+6+7</t>
  </si>
  <si>
    <t>Thu ngân sách huyện, xã hưởng</t>
  </si>
  <si>
    <t>Các khoản thu theo phân cấp</t>
  </si>
  <si>
    <t>Thu bổ sung từ NS cấp trên</t>
  </si>
  <si>
    <t>1.7</t>
  </si>
  <si>
    <t>1.8</t>
  </si>
  <si>
    <t>Tổng cộng (I.1+II)</t>
  </si>
  <si>
    <t>Thu NSNN trên địa bàn</t>
  </si>
  <si>
    <t>Biểu số 02</t>
  </si>
  <si>
    <t>Nội dung chi</t>
  </si>
  <si>
    <t>Dự toán</t>
  </si>
  <si>
    <t>Số tiền</t>
  </si>
  <si>
    <t>Đạt (%)</t>
  </si>
  <si>
    <t>Ngân sách huyện chi</t>
  </si>
  <si>
    <t>Chi đầu tư phát triển</t>
  </si>
  <si>
    <t>Chi đầu tư cho các hoạt động kinh tế</t>
  </si>
  <si>
    <t>Chi đầu tư hoạt động của cơ quan quản lý nhà nước, đảng, đoàn thể</t>
  </si>
  <si>
    <t>Chi thường xuyên</t>
  </si>
  <si>
    <t>Chi AN-QP</t>
  </si>
  <si>
    <t>Chi giáo dục - đào tạo và dạy nghề</t>
  </si>
  <si>
    <t>Chi văn hóa thông tin</t>
  </si>
  <si>
    <t>Chi phát thanh, truyền hình, thông tấn</t>
  </si>
  <si>
    <t>Chi thể dục thể thao</t>
  </si>
  <si>
    <t>Chi bảo vệ môi trường</t>
  </si>
  <si>
    <t>Chi các hoạt động kinh tế</t>
  </si>
  <si>
    <t>Chi hoạt động của cơ quan quản lý nhà nước, đảng, đoàn thể</t>
  </si>
  <si>
    <t>Chi bảo đảm xã hội</t>
  </si>
  <si>
    <t>Chi khác ngân sách</t>
  </si>
  <si>
    <t xml:space="preserve">Chi từ nguồn thu tiền nền nhà trả chậm theo QĐ 105 của CP </t>
  </si>
  <si>
    <t>Dự phòng ngân sách</t>
  </si>
  <si>
    <t>Ngân sách cấp xã, thị trấn chi</t>
  </si>
  <si>
    <t>Tổng cộng (I+II)</t>
  </si>
  <si>
    <t>2.3</t>
  </si>
  <si>
    <t>2.4</t>
  </si>
  <si>
    <t>2.5</t>
  </si>
  <si>
    <t>2.6</t>
  </si>
  <si>
    <t>2.7</t>
  </si>
  <si>
    <t>2.8</t>
  </si>
  <si>
    <t>2.9</t>
  </si>
  <si>
    <t>2.10</t>
  </si>
  <si>
    <t>Các khoản huy động, đóng góp</t>
  </si>
  <si>
    <t>Thu kết dư ngân sách năm trước</t>
  </si>
  <si>
    <t>Thu từ NS cấp dưới nộp lên</t>
  </si>
  <si>
    <t>BIỂU CHI NGÂN SÁCH NĂM 2023</t>
  </si>
  <si>
    <t>Chi lĩnh vực khác</t>
  </si>
  <si>
    <t>BIỂU THU NGÂN SÁCH NĂM 2023</t>
  </si>
  <si>
    <t>Dự toán 2023</t>
  </si>
  <si>
    <t xml:space="preserve">Trong đó: Thu nợ nền nhà CT 105 của CP </t>
  </si>
  <si>
    <t>Chi ANTT, ATXH</t>
  </si>
  <si>
    <t>Chi GD, ĐT &amp; Dạy nghề</t>
  </si>
  <si>
    <t>Chi thể dục, thể thao</t>
  </si>
  <si>
    <t>Chi nộp NS cấp trên</t>
  </si>
  <si>
    <t>Chi tạm ứng NS</t>
  </si>
  <si>
    <t>Biểu 03</t>
  </si>
  <si>
    <t>BIỂU THEO DÕI CẤP DỰ PHÒNG NGÂN SÁCH NĂM 2023</t>
  </si>
  <si>
    <t>ĐVT: 1.000 đồng</t>
  </si>
  <si>
    <t>STT</t>
  </si>
  <si>
    <t>NỘI DUNG</t>
  </si>
  <si>
    <t>Tổng số</t>
  </si>
  <si>
    <t>Đã cấp</t>
  </si>
  <si>
    <t>Còn lại</t>
  </si>
  <si>
    <t xml:space="preserve">DỰ TOÁN  </t>
  </si>
  <si>
    <t>P. LĐ-TB&amp;XH</t>
  </si>
  <si>
    <t>kinh phí phục vụ Tết Nguyên đán Quý Mão năm 2023</t>
  </si>
  <si>
    <t>UBND TT Sa rài</t>
  </si>
  <si>
    <t>kinh phí thăm hỏi, tặng quà chúc Tết các đối tượng nhân dịp Têt Nguyên đán năm 2023</t>
  </si>
  <si>
    <t xml:space="preserve">KP TH Đề án DQTV </t>
  </si>
  <si>
    <t>UBND xã Bình Phú</t>
  </si>
  <si>
    <t>UBND xã Tân Hộ Cơ</t>
  </si>
  <si>
    <t>UBND xã Thông Bình</t>
  </si>
  <si>
    <t>UBND xã Tân Thành A</t>
  </si>
  <si>
    <t>UBND xã Tân Thành B</t>
  </si>
  <si>
    <t>UBND xã Tân Phước</t>
  </si>
  <si>
    <t>UBND xã An Phước</t>
  </si>
  <si>
    <t>UBND xã Tân Công Chí</t>
  </si>
  <si>
    <t>Ước số chi cả năm 2023</t>
  </si>
  <si>
    <t>Ước cả năm 2023</t>
  </si>
  <si>
    <t>Biểu số 04</t>
  </si>
  <si>
    <t>BẢNG CHI TIẾT KẾT QUẢ THU NGÂN SÁCH CẤP XÃ, TT NĂM 2023</t>
  </si>
  <si>
    <t>Nhiệm vụ</t>
  </si>
  <si>
    <t>Thực hiện</t>
  </si>
  <si>
    <t>Số tuyệt đối</t>
  </si>
  <si>
    <t>Tổng thu</t>
  </si>
  <si>
    <t>Thu cân đối (1+2+3+4)</t>
  </si>
  <si>
    <t xml:space="preserve">Lệ phí trước bạ </t>
  </si>
  <si>
    <t>Thuế nhà đất/thuế SDĐ phi NN</t>
  </si>
  <si>
    <t>Phí, lệ phí (gồm lệ phí môn bài)</t>
  </si>
  <si>
    <t>Thu tại xã, thu khác NS (bao gồm phạt ATGT, ANTT)</t>
  </si>
  <si>
    <t>+ An toàn giao thông</t>
  </si>
  <si>
    <t>+ An ninh trật tự</t>
  </si>
  <si>
    <t>+ Phạt vi phạm khác</t>
  </si>
  <si>
    <t>+ Thu khác còn lại</t>
  </si>
  <si>
    <t>Các khoản huy động đóng góp</t>
  </si>
  <si>
    <t>III</t>
  </si>
  <si>
    <t>Thu tại xã (bao gồm phạt ATGT, ANTT)</t>
  </si>
  <si>
    <t>Chương trình 105</t>
  </si>
  <si>
    <t>Thu tại xã (bao gồm thu phạt ATGT, ANTT)</t>
  </si>
  <si>
    <t>IV</t>
  </si>
  <si>
    <t>Thu cân đối (1+2+3+4+5)</t>
  </si>
  <si>
    <t>+ Kios</t>
  </si>
  <si>
    <t>Thu các khoản huy động đóng góp</t>
  </si>
  <si>
    <t>V</t>
  </si>
  <si>
    <t>+ Chợ</t>
  </si>
  <si>
    <t>VI</t>
  </si>
  <si>
    <t>+ Đò</t>
  </si>
  <si>
    <t>+ Thu vi phạm khác</t>
  </si>
  <si>
    <t>VII</t>
  </si>
  <si>
    <t>+ kios</t>
  </si>
  <si>
    <t>VIII</t>
  </si>
  <si>
    <t>+ Thu phạt vi phạm khác</t>
  </si>
  <si>
    <t>IX</t>
  </si>
  <si>
    <t>+ Thu tiền cho thuê, bán tài sản khác</t>
  </si>
  <si>
    <t>Kinh phí trợ cấp đột xuất giông lốc sập nhà</t>
  </si>
  <si>
    <t>xã nộp trả kinh phí thăm hỏi, tặng quà chúc Tết các đối tượng nhân dịp Têt Nguyên đán năm 2023</t>
  </si>
  <si>
    <t xml:space="preserve">kinh phí diễn tập chiến đấu cấp xã trong khu vực phòng thủ </t>
  </si>
  <si>
    <t>P.NN&amp;PTNT</t>
  </si>
  <si>
    <t>hỗ trợ kinh phí cho Văn phòng thường trực Ban chỉ huy ứng phó biến đổi khí hậu - Phòng chống thiên tai và Tìm kiếm cứu nạn năm 2023.</t>
  </si>
  <si>
    <t xml:space="preserve">kinh phí phòng, chống dịch bệnh trên động vật, gia súc, gia cầm </t>
  </si>
  <si>
    <t>BCHQS</t>
  </si>
  <si>
    <t>kinh phí diễn tập chiến đấu xã Tân Thành B, xã An Phước, xã Tân Hộ Cơ trong khu vực phòng thủ năm 2023</t>
  </si>
  <si>
    <t>Ghi chú:</t>
  </si>
  <si>
    <r>
      <t xml:space="preserve">Tổng các nguồn thu: </t>
    </r>
    <r>
      <rPr>
        <i/>
        <sz val="12"/>
        <rFont val="Times New Roman"/>
        <family val="1"/>
      </rPr>
      <t>trong đó:</t>
    </r>
  </si>
  <si>
    <t>Số thực  hiện từ 01/01 đến ngày 15/9/2023</t>
  </si>
  <si>
    <t>Thực hiện từ 01/01/2023 đến ngày 15/9/2023</t>
  </si>
  <si>
    <t>(Kèm theo Báo cáo số:          /BC-UBND, ngày        tháng      năm 2023 của UBND Huyện)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</si>
</sst>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\ _₫_-;\-* #,##0\ _₫_-;_-* &quot;-&quot;\ _₫_-;_-@_-"/>
    <numFmt numFmtId="165" formatCode="_-* #,##0.00\ _₫_-;\-* #,##0.00\ _₫_-;_-* &quot;-&quot;??\ _₫_-;_-@_-"/>
    <numFmt numFmtId="166" formatCode="#,###;\-#,###;&quot;&quot;;_(@_)"/>
    <numFmt numFmtId="167" formatCode="_-* #,##0\ _₫_-;\-* #,##0\ _₫_-;_-* &quot;-&quot;??\ _₫_-;_-@_-"/>
    <numFmt numFmtId="168" formatCode="_(* #,##0_);_(* \(#,##0\);_(* &quot;-&quot;??_);_(@_)"/>
    <numFmt numFmtId="169" formatCode="###,###"/>
    <numFmt numFmtId="170" formatCode="#,###"/>
    <numFmt numFmtId="171" formatCode="_(* #.##0.00_);_(* \(#.##0.00\);_(* &quot;-&quot;??_);_(@_)"/>
    <numFmt numFmtId="172" formatCode="_-* #,##0.0\ _k_r_-;\-* #,##0.0\ _k_r_-;_-* &quot;-&quot;??\ _k_r_-;_-@_-"/>
    <numFmt numFmtId="173" formatCode="_-* #,##0\ _k_r_-;\-* #,##0\ _k_r_-;_-* &quot;-&quot;??\ _k_r_-;_-@_-"/>
    <numFmt numFmtId="174" formatCode="_-* #,##0.000\ _k_r_-;\-* #,##0.000\ _k_r_-;_-* &quot;-&quot;??\ _k_r_-;_-@_-"/>
    <numFmt numFmtId="175" formatCode="#,##0.0_);\(#,##0.0\)"/>
    <numFmt numFmtId="176" formatCode="_(* #,##0.000_);_(* \(#,##0.000\);_(* &quot;-&quot;??_);_(@_)"/>
    <numFmt numFmtId="177" formatCode="0.000"/>
  </numFmts>
  <fonts count="31">
    <font>
      <sz val="12"/>
      <name val=".VnArial Narrow"/>
    </font>
    <font>
      <sz val="11"/>
      <color theme="1"/>
      <name val="Calibri"/>
      <family val="2"/>
      <charset val="163"/>
      <scheme val="minor"/>
    </font>
    <font>
      <sz val="12"/>
      <name val=".VnTime"/>
      <family val="2"/>
    </font>
    <font>
      <sz val="11"/>
      <name val="Times New Roman"/>
      <family val="1"/>
      <charset val="163"/>
    </font>
    <font>
      <sz val="13"/>
      <name val="VnTime"/>
    </font>
    <font>
      <sz val="12"/>
      <name val=".VnArial Narrow"/>
      <family val="2"/>
    </font>
    <font>
      <sz val="13"/>
      <name val=".VnTime"/>
      <family val="2"/>
    </font>
    <font>
      <sz val="10"/>
      <name val="Arial"/>
      <family val="2"/>
      <charset val="163"/>
    </font>
    <font>
      <sz val="12"/>
      <name val=".Vn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sz val="14"/>
      <name val="Times New Roman"/>
      <family val="1"/>
    </font>
    <font>
      <sz val="9"/>
      <name val="Arial"/>
      <family val="2"/>
    </font>
    <font>
      <sz val="12"/>
      <name val=".VnArial Narrow"/>
      <family val="2"/>
    </font>
    <font>
      <sz val="12"/>
      <color rgb="FF000000"/>
      <name val="Times New Roman"/>
      <family val="1"/>
    </font>
    <font>
      <sz val="10"/>
      <name val="Arial"/>
      <family val="2"/>
    </font>
    <font>
      <i/>
      <sz val="14"/>
      <name val="Times New Roman"/>
      <family val="1"/>
    </font>
    <font>
      <i/>
      <sz val="13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sz val="13"/>
      <color theme="1"/>
      <name val="Times New Roman"/>
      <family val="1"/>
    </font>
    <font>
      <sz val="14"/>
      <color theme="1"/>
      <name val="Times New Roman"/>
      <family val="1"/>
    </font>
    <font>
      <sz val="12.5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5" fillId="0" borderId="0"/>
    <xf numFmtId="166" fontId="6" fillId="0" borderId="0" applyFont="0" applyFill="0" applyBorder="0" applyAlignment="0" applyProtection="0"/>
    <xf numFmtId="0" fontId="7" fillId="0" borderId="0"/>
    <xf numFmtId="0" fontId="1" fillId="0" borderId="0"/>
    <xf numFmtId="0" fontId="2" fillId="0" borderId="0"/>
    <xf numFmtId="165" fontId="8" fillId="0" borderId="0" applyFont="0" applyFill="0" applyBorder="0" applyAlignment="0" applyProtection="0"/>
    <xf numFmtId="0" fontId="4" fillId="0" borderId="0"/>
    <xf numFmtId="164" fontId="21" fillId="0" borderId="0" applyFont="0" applyFill="0" applyBorder="0" applyAlignment="0" applyProtection="0"/>
    <xf numFmtId="0" fontId="23" fillId="0" borderId="0"/>
    <xf numFmtId="171" fontId="23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259">
    <xf numFmtId="0" fontId="0" fillId="0" borderId="0" xfId="0"/>
    <xf numFmtId="0" fontId="12" fillId="0" borderId="5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167" fontId="12" fillId="0" borderId="4" xfId="1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/>
    </xf>
    <xf numFmtId="0" fontId="14" fillId="0" borderId="0" xfId="0" applyFont="1" applyAlignment="1"/>
    <xf numFmtId="0" fontId="13" fillId="0" borderId="0" xfId="0" applyFont="1" applyAlignment="1"/>
    <xf numFmtId="0" fontId="15" fillId="0" borderId="0" xfId="0" applyFont="1"/>
    <xf numFmtId="167" fontId="11" fillId="0" borderId="5" xfId="0" applyNumberFormat="1" applyFont="1" applyFill="1" applyBorder="1" applyAlignment="1">
      <alignment horizontal="right"/>
    </xf>
    <xf numFmtId="167" fontId="11" fillId="0" borderId="5" xfId="10" applyNumberFormat="1" applyFont="1" applyFill="1" applyBorder="1" applyAlignment="1">
      <alignment horizontal="right"/>
    </xf>
    <xf numFmtId="167" fontId="13" fillId="0" borderId="5" xfId="10" applyNumberFormat="1" applyFont="1" applyFill="1" applyBorder="1" applyAlignment="1">
      <alignment horizontal="right"/>
    </xf>
    <xf numFmtId="167" fontId="13" fillId="0" borderId="5" xfId="10" applyNumberFormat="1" applyFont="1" applyFill="1" applyBorder="1" applyAlignment="1">
      <alignment horizontal="right" shrinkToFit="1"/>
    </xf>
    <xf numFmtId="167" fontId="11" fillId="0" borderId="5" xfId="10" applyNumberFormat="1" applyFont="1" applyFill="1" applyBorder="1" applyAlignment="1">
      <alignment horizontal="right" wrapText="1"/>
    </xf>
    <xf numFmtId="168" fontId="13" fillId="0" borderId="5" xfId="2" applyNumberFormat="1" applyFont="1" applyBorder="1"/>
    <xf numFmtId="168" fontId="13" fillId="0" borderId="5" xfId="3" applyNumberFormat="1" applyFont="1" applyFill="1" applyBorder="1" applyAlignment="1">
      <alignment horizontal="right"/>
    </xf>
    <xf numFmtId="0" fontId="13" fillId="0" borderId="0" xfId="0" applyFont="1" applyFill="1"/>
    <xf numFmtId="167" fontId="13" fillId="0" borderId="0" xfId="10" applyNumberFormat="1" applyFont="1" applyFill="1"/>
    <xf numFmtId="0" fontId="13" fillId="0" borderId="0" xfId="0" applyFont="1" applyFill="1" applyAlignment="1">
      <alignment horizontal="right"/>
    </xf>
    <xf numFmtId="0" fontId="13" fillId="0" borderId="0" xfId="0" applyFont="1" applyFill="1" applyBorder="1" applyAlignment="1">
      <alignment horizontal="center" vertical="center"/>
    </xf>
    <xf numFmtId="167" fontId="13" fillId="0" borderId="0" xfId="0" applyNumberFormat="1" applyFont="1" applyFill="1"/>
    <xf numFmtId="0" fontId="12" fillId="0" borderId="5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11" fillId="0" borderId="5" xfId="0" applyFont="1" applyFill="1" applyBorder="1" applyAlignment="1">
      <alignment horizontal="center" vertical="center"/>
    </xf>
    <xf numFmtId="0" fontId="11" fillId="0" borderId="5" xfId="0" applyNumberFormat="1" applyFont="1" applyFill="1" applyBorder="1" applyAlignment="1">
      <alignment horizontal="left" vertical="center" wrapText="1"/>
    </xf>
    <xf numFmtId="0" fontId="11" fillId="0" borderId="0" xfId="0" applyFont="1" applyFill="1"/>
    <xf numFmtId="0" fontId="11" fillId="0" borderId="5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/>
    </xf>
    <xf numFmtId="0" fontId="13" fillId="0" borderId="5" xfId="0" applyFont="1" applyFill="1" applyBorder="1" applyAlignment="1">
      <alignment horizontal="center"/>
    </xf>
    <xf numFmtId="0" fontId="13" fillId="0" borderId="5" xfId="0" applyFont="1" applyFill="1" applyBorder="1"/>
    <xf numFmtId="0" fontId="13" fillId="0" borderId="5" xfId="0" applyFont="1" applyFill="1" applyBorder="1" applyAlignment="1">
      <alignment shrinkToFit="1"/>
    </xf>
    <xf numFmtId="0" fontId="11" fillId="0" borderId="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 wrapText="1"/>
    </xf>
    <xf numFmtId="167" fontId="11" fillId="0" borderId="5" xfId="10" applyNumberFormat="1" applyFont="1" applyFill="1" applyBorder="1"/>
    <xf numFmtId="167" fontId="11" fillId="0" borderId="5" xfId="10" applyNumberFormat="1" applyFont="1" applyFill="1" applyBorder="1" applyAlignment="1"/>
    <xf numFmtId="0" fontId="16" fillId="0" borderId="0" xfId="0" quotePrefix="1" applyFont="1" applyFill="1" applyAlignment="1">
      <alignment horizontal="left"/>
    </xf>
    <xf numFmtId="167" fontId="18" fillId="0" borderId="0" xfId="0" applyNumberFormat="1" applyFont="1" applyFill="1"/>
    <xf numFmtId="167" fontId="13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horizontal="left"/>
    </xf>
    <xf numFmtId="0" fontId="13" fillId="0" borderId="0" xfId="2" applyFont="1"/>
    <xf numFmtId="0" fontId="13" fillId="0" borderId="5" xfId="2" applyFont="1" applyFill="1" applyBorder="1" applyAlignment="1">
      <alignment horizontal="center" wrapText="1"/>
    </xf>
    <xf numFmtId="0" fontId="14" fillId="0" borderId="0" xfId="0" applyFont="1" applyAlignment="1">
      <alignment horizontal="right"/>
    </xf>
    <xf numFmtId="0" fontId="11" fillId="0" borderId="0" xfId="2" applyFont="1" applyFill="1" applyAlignment="1">
      <alignment horizontal="center"/>
    </xf>
    <xf numFmtId="0" fontId="13" fillId="0" borderId="0" xfId="2" applyFont="1" applyAlignment="1">
      <alignment horizontal="right"/>
    </xf>
    <xf numFmtId="0" fontId="11" fillId="0" borderId="5" xfId="0" applyFont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wrapText="1"/>
    </xf>
    <xf numFmtId="0" fontId="11" fillId="0" borderId="5" xfId="2" applyFont="1" applyFill="1" applyBorder="1" applyAlignment="1">
      <alignment horizontal="left" wrapText="1"/>
    </xf>
    <xf numFmtId="168" fontId="11" fillId="0" borderId="5" xfId="3" applyNumberFormat="1" applyFont="1" applyFill="1" applyBorder="1" applyAlignment="1">
      <alignment horizontal="right"/>
    </xf>
    <xf numFmtId="168" fontId="11" fillId="0" borderId="5" xfId="2" applyNumberFormat="1" applyFont="1" applyBorder="1"/>
    <xf numFmtId="168" fontId="11" fillId="0" borderId="5" xfId="3" applyNumberFormat="1" applyFont="1" applyFill="1" applyBorder="1" applyAlignment="1"/>
    <xf numFmtId="0" fontId="11" fillId="0" borderId="0" xfId="2" applyFont="1"/>
    <xf numFmtId="0" fontId="11" fillId="0" borderId="5" xfId="2" applyFont="1" applyFill="1" applyBorder="1" applyAlignment="1">
      <alignment wrapText="1"/>
    </xf>
    <xf numFmtId="169" fontId="13" fillId="0" borderId="5" xfId="11" applyNumberFormat="1" applyFont="1" applyFill="1" applyBorder="1" applyAlignment="1">
      <alignment wrapText="1"/>
    </xf>
    <xf numFmtId="168" fontId="13" fillId="0" borderId="5" xfId="3" applyNumberFormat="1" applyFont="1" applyFill="1" applyBorder="1" applyAlignment="1"/>
    <xf numFmtId="0" fontId="13" fillId="0" borderId="5" xfId="2" applyFont="1" applyFill="1" applyBorder="1" applyAlignment="1">
      <alignment horizontal="right" wrapText="1"/>
    </xf>
    <xf numFmtId="0" fontId="13" fillId="0" borderId="5" xfId="2" applyFont="1" applyFill="1" applyBorder="1" applyAlignment="1">
      <alignment wrapText="1"/>
    </xf>
    <xf numFmtId="168" fontId="13" fillId="2" borderId="5" xfId="3" applyNumberFormat="1" applyFont="1" applyFill="1" applyBorder="1" applyAlignment="1"/>
    <xf numFmtId="0" fontId="11" fillId="0" borderId="5" xfId="0" applyFont="1" applyBorder="1" applyAlignment="1">
      <alignment horizontal="left"/>
    </xf>
    <xf numFmtId="168" fontId="11" fillId="0" borderId="5" xfId="3" applyNumberFormat="1" applyFont="1" applyFill="1" applyBorder="1"/>
    <xf numFmtId="168" fontId="13" fillId="0" borderId="0" xfId="3" applyNumberFormat="1" applyFont="1" applyAlignment="1">
      <alignment horizontal="right"/>
    </xf>
    <xf numFmtId="167" fontId="13" fillId="0" borderId="0" xfId="10" applyNumberFormat="1" applyFont="1" applyFill="1" applyAlignment="1">
      <alignment vertical="center"/>
    </xf>
    <xf numFmtId="167" fontId="12" fillId="0" borderId="5" xfId="10" applyNumberFormat="1" applyFont="1" applyFill="1" applyBorder="1" applyAlignment="1">
      <alignment horizontal="center" vertical="center"/>
    </xf>
    <xf numFmtId="168" fontId="13" fillId="0" borderId="0" xfId="0" applyNumberFormat="1" applyFont="1" applyFill="1"/>
    <xf numFmtId="164" fontId="22" fillId="0" borderId="5" xfId="12" applyFont="1" applyBorder="1" applyAlignment="1">
      <alignment horizontal="right" vertical="center" wrapText="1"/>
    </xf>
    <xf numFmtId="170" fontId="19" fillId="0" borderId="5" xfId="0" applyNumberFormat="1" applyFont="1" applyFill="1" applyBorder="1" applyAlignment="1">
      <alignment horizontal="right" vertical="center" wrapText="1"/>
    </xf>
    <xf numFmtId="170" fontId="20" fillId="0" borderId="5" xfId="0" applyNumberFormat="1" applyFont="1" applyFill="1" applyBorder="1" applyAlignment="1">
      <alignment horizontal="right" vertical="center" wrapText="1"/>
    </xf>
    <xf numFmtId="0" fontId="11" fillId="0" borderId="5" xfId="0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5" xfId="0" applyFont="1" applyFill="1" applyBorder="1" applyAlignment="1">
      <alignment horizontal="center" vertical="center" wrapText="1"/>
    </xf>
    <xf numFmtId="167" fontId="20" fillId="0" borderId="5" xfId="10" applyNumberFormat="1" applyFont="1" applyFill="1" applyBorder="1" applyAlignment="1">
      <alignment horizontal="right" vertical="center" wrapText="1"/>
    </xf>
    <xf numFmtId="167" fontId="16" fillId="0" borderId="0" xfId="0" applyNumberFormat="1" applyFont="1" applyFill="1" applyAlignment="1"/>
    <xf numFmtId="167" fontId="11" fillId="0" borderId="0" xfId="10" applyNumberFormat="1" applyFont="1" applyFill="1" applyAlignment="1"/>
    <xf numFmtId="168" fontId="11" fillId="0" borderId="0" xfId="2" applyNumberFormat="1" applyFont="1"/>
    <xf numFmtId="0" fontId="11" fillId="0" borderId="5" xfId="0" applyFont="1" applyBorder="1" applyAlignment="1">
      <alignment horizontal="center" vertical="center" wrapText="1"/>
    </xf>
    <xf numFmtId="168" fontId="19" fillId="0" borderId="0" xfId="14" applyNumberFormat="1" applyFont="1" applyFill="1" applyBorder="1"/>
    <xf numFmtId="168" fontId="17" fillId="0" borderId="0" xfId="14" applyNumberFormat="1" applyFont="1" applyFill="1" applyBorder="1"/>
    <xf numFmtId="168" fontId="17" fillId="0" borderId="5" xfId="14" applyNumberFormat="1" applyFont="1" applyFill="1" applyBorder="1" applyAlignment="1" applyProtection="1">
      <alignment horizontal="center" vertical="center" wrapText="1"/>
    </xf>
    <xf numFmtId="168" fontId="17" fillId="0" borderId="5" xfId="14" applyNumberFormat="1" applyFont="1" applyFill="1" applyBorder="1" applyAlignment="1" applyProtection="1">
      <alignment horizontal="center" vertical="center"/>
    </xf>
    <xf numFmtId="168" fontId="17" fillId="0" borderId="5" xfId="14" applyNumberFormat="1" applyFont="1" applyFill="1" applyBorder="1"/>
    <xf numFmtId="168" fontId="19" fillId="0" borderId="5" xfId="14" applyNumberFormat="1" applyFont="1" applyFill="1" applyBorder="1" applyAlignment="1" applyProtection="1">
      <alignment horizontal="center" vertical="center" wrapText="1"/>
    </xf>
    <xf numFmtId="168" fontId="19" fillId="0" borderId="5" xfId="14" applyNumberFormat="1" applyFont="1" applyFill="1" applyBorder="1" applyAlignment="1" applyProtection="1">
      <alignment vertical="center" wrapText="1"/>
    </xf>
    <xf numFmtId="168" fontId="19" fillId="0" borderId="0" xfId="14" applyNumberFormat="1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168" fontId="17" fillId="0" borderId="5" xfId="14" applyNumberFormat="1" applyFont="1" applyFill="1" applyBorder="1" applyAlignment="1" applyProtection="1">
      <alignment vertical="center" wrapText="1"/>
    </xf>
    <xf numFmtId="168" fontId="17" fillId="0" borderId="0" xfId="14" applyNumberFormat="1" applyFont="1" applyFill="1" applyBorder="1" applyAlignment="1">
      <alignment vertical="center" wrapText="1"/>
    </xf>
    <xf numFmtId="3" fontId="19" fillId="0" borderId="5" xfId="0" applyNumberFormat="1" applyFont="1" applyFill="1" applyBorder="1" applyAlignment="1">
      <alignment vertical="center" wrapText="1"/>
    </xf>
    <xf numFmtId="0" fontId="13" fillId="0" borderId="5" xfId="5" applyFont="1" applyFill="1" applyBorder="1" applyAlignment="1">
      <alignment horizontal="justify" vertical="center" wrapText="1"/>
    </xf>
    <xf numFmtId="168" fontId="17" fillId="0" borderId="5" xfId="14" applyNumberFormat="1" applyFont="1" applyFill="1" applyBorder="1" applyAlignment="1">
      <alignment horizontal="center" vertical="center" wrapText="1"/>
    </xf>
    <xf numFmtId="168" fontId="17" fillId="0" borderId="5" xfId="14" applyNumberFormat="1" applyFont="1" applyFill="1" applyBorder="1" applyAlignment="1">
      <alignment vertical="center" wrapText="1"/>
    </xf>
    <xf numFmtId="168" fontId="19" fillId="0" borderId="5" xfId="14" applyNumberFormat="1" applyFont="1" applyFill="1" applyBorder="1" applyAlignment="1">
      <alignment horizontal="center" vertical="center" wrapText="1"/>
    </xf>
    <xf numFmtId="172" fontId="19" fillId="0" borderId="5" xfId="14" applyNumberFormat="1" applyFont="1" applyFill="1" applyBorder="1" applyAlignment="1">
      <alignment vertical="center" wrapText="1"/>
    </xf>
    <xf numFmtId="168" fontId="19" fillId="0" borderId="5" xfId="14" applyNumberFormat="1" applyFont="1" applyFill="1" applyBorder="1" applyAlignment="1">
      <alignment vertical="center" wrapText="1"/>
    </xf>
    <xf numFmtId="173" fontId="17" fillId="0" borderId="5" xfId="14" applyNumberFormat="1" applyFont="1" applyFill="1" applyBorder="1" applyAlignment="1">
      <alignment vertical="center" wrapText="1"/>
    </xf>
    <xf numFmtId="173" fontId="19" fillId="0" borderId="5" xfId="14" applyNumberFormat="1" applyFont="1" applyFill="1" applyBorder="1" applyAlignment="1">
      <alignment vertical="center" wrapText="1"/>
    </xf>
    <xf numFmtId="174" fontId="17" fillId="0" borderId="5" xfId="14" applyNumberFormat="1" applyFont="1" applyFill="1" applyBorder="1" applyAlignment="1">
      <alignment horizontal="center" vertical="center" wrapText="1"/>
    </xf>
    <xf numFmtId="167" fontId="19" fillId="0" borderId="0" xfId="10" applyNumberFormat="1" applyFont="1" applyFill="1" applyBorder="1"/>
    <xf numFmtId="167" fontId="17" fillId="0" borderId="5" xfId="10" applyNumberFormat="1" applyFont="1" applyFill="1" applyBorder="1" applyAlignment="1" applyProtection="1">
      <alignment horizontal="center" vertical="center" wrapText="1"/>
    </xf>
    <xf numFmtId="167" fontId="12" fillId="0" borderId="5" xfId="10" applyNumberFormat="1" applyFont="1" applyFill="1" applyBorder="1"/>
    <xf numFmtId="167" fontId="11" fillId="0" borderId="5" xfId="10" applyNumberFormat="1" applyFont="1" applyFill="1" applyBorder="1" applyAlignment="1">
      <alignment vertical="center"/>
    </xf>
    <xf numFmtId="167" fontId="13" fillId="0" borderId="5" xfId="10" applyNumberFormat="1" applyFont="1" applyFill="1" applyBorder="1"/>
    <xf numFmtId="167" fontId="13" fillId="0" borderId="5" xfId="10" applyNumberFormat="1" applyFont="1" applyBorder="1"/>
    <xf numFmtId="167" fontId="16" fillId="0" borderId="0" xfId="10" applyNumberFormat="1" applyFont="1" applyFill="1" applyAlignment="1"/>
    <xf numFmtId="167" fontId="13" fillId="0" borderId="5" xfId="10" applyNumberFormat="1" applyFont="1" applyFill="1" applyBorder="1" applyAlignment="1">
      <alignment vertical="center"/>
    </xf>
    <xf numFmtId="0" fontId="13" fillId="0" borderId="0" xfId="13" applyFont="1" applyFill="1" applyAlignment="1">
      <alignment horizontal="center"/>
    </xf>
    <xf numFmtId="0" fontId="13" fillId="0" borderId="0" xfId="13" applyFont="1" applyFill="1"/>
    <xf numFmtId="0" fontId="15" fillId="0" borderId="0" xfId="13" applyFont="1" applyFill="1"/>
    <xf numFmtId="0" fontId="11" fillId="0" borderId="0" xfId="13" applyFont="1" applyFill="1"/>
    <xf numFmtId="0" fontId="11" fillId="0" borderId="5" xfId="13" applyFont="1" applyFill="1" applyBorder="1" applyAlignment="1">
      <alignment horizontal="left" vertical="center" wrapText="1"/>
    </xf>
    <xf numFmtId="0" fontId="13" fillId="0" borderId="0" xfId="13" applyFont="1" applyFill="1" applyBorder="1"/>
    <xf numFmtId="3" fontId="11" fillId="0" borderId="8" xfId="13" applyNumberFormat="1" applyFont="1" applyFill="1" applyBorder="1" applyAlignment="1">
      <alignment horizontal="center"/>
    </xf>
    <xf numFmtId="3" fontId="11" fillId="0" borderId="8" xfId="13" applyNumberFormat="1" applyFont="1" applyFill="1" applyBorder="1" applyAlignment="1">
      <alignment horizontal="left" shrinkToFit="1"/>
    </xf>
    <xf numFmtId="168" fontId="14" fillId="0" borderId="8" xfId="14" applyNumberFormat="1" applyFont="1" applyFill="1" applyBorder="1"/>
    <xf numFmtId="175" fontId="14" fillId="0" borderId="8" xfId="14" applyNumberFormat="1" applyFont="1" applyFill="1" applyBorder="1"/>
    <xf numFmtId="168" fontId="13" fillId="0" borderId="8" xfId="13" applyNumberFormat="1" applyFont="1" applyFill="1" applyBorder="1" applyAlignment="1">
      <alignment wrapText="1"/>
    </xf>
    <xf numFmtId="168" fontId="13" fillId="0" borderId="0" xfId="14" applyNumberFormat="1" applyFont="1" applyFill="1"/>
    <xf numFmtId="168" fontId="13" fillId="0" borderId="0" xfId="13" applyNumberFormat="1" applyFont="1" applyFill="1"/>
    <xf numFmtId="175" fontId="15" fillId="0" borderId="9" xfId="14" applyNumberFormat="1" applyFont="1" applyFill="1" applyBorder="1"/>
    <xf numFmtId="3" fontId="13" fillId="0" borderId="8" xfId="13" applyNumberFormat="1" applyFont="1" applyFill="1" applyBorder="1" applyAlignment="1">
      <alignment horizontal="center"/>
    </xf>
    <xf numFmtId="3" fontId="13" fillId="0" borderId="9" xfId="13" applyNumberFormat="1" applyFont="1" applyFill="1" applyBorder="1" applyAlignment="1">
      <alignment shrinkToFit="1"/>
    </xf>
    <xf numFmtId="168" fontId="15" fillId="0" borderId="9" xfId="14" applyNumberFormat="1" applyFont="1" applyFill="1" applyBorder="1"/>
    <xf numFmtId="168" fontId="13" fillId="0" borderId="0" xfId="15" applyNumberFormat="1" applyFont="1" applyFill="1"/>
    <xf numFmtId="176" fontId="13" fillId="0" borderId="0" xfId="13" applyNumberFormat="1" applyFont="1" applyFill="1"/>
    <xf numFmtId="3" fontId="13" fillId="0" borderId="9" xfId="13" applyNumberFormat="1" applyFont="1" applyFill="1" applyBorder="1" applyAlignment="1">
      <alignment vertical="center" wrapText="1" shrinkToFit="1"/>
    </xf>
    <xf numFmtId="3" fontId="13" fillId="0" borderId="9" xfId="13" quotePrefix="1" applyNumberFormat="1" applyFont="1" applyFill="1" applyBorder="1" applyAlignment="1">
      <alignment wrapText="1" shrinkToFit="1"/>
    </xf>
    <xf numFmtId="3" fontId="13" fillId="0" borderId="3" xfId="13" applyNumberFormat="1" applyFont="1" applyFill="1" applyBorder="1" applyAlignment="1">
      <alignment horizontal="center"/>
    </xf>
    <xf numFmtId="3" fontId="13" fillId="0" borderId="3" xfId="13" quotePrefix="1" applyNumberFormat="1" applyFont="1" applyFill="1" applyBorder="1" applyAlignment="1">
      <alignment wrapText="1" shrinkToFit="1"/>
    </xf>
    <xf numFmtId="168" fontId="15" fillId="0" borderId="3" xfId="14" applyNumberFormat="1" applyFont="1" applyFill="1" applyBorder="1"/>
    <xf numFmtId="175" fontId="15" fillId="0" borderId="3" xfId="14" applyNumberFormat="1" applyFont="1" applyFill="1" applyBorder="1"/>
    <xf numFmtId="168" fontId="13" fillId="0" borderId="3" xfId="13" applyNumberFormat="1" applyFont="1" applyFill="1" applyBorder="1" applyAlignment="1">
      <alignment wrapText="1"/>
    </xf>
    <xf numFmtId="0" fontId="11" fillId="0" borderId="5" xfId="13" applyFont="1" applyFill="1" applyBorder="1" applyAlignment="1">
      <alignment horizontal="center"/>
    </xf>
    <xf numFmtId="0" fontId="11" fillId="0" borderId="5" xfId="13" applyFont="1" applyFill="1" applyBorder="1"/>
    <xf numFmtId="168" fontId="14" fillId="0" borderId="5" xfId="14" applyNumberFormat="1" applyFont="1" applyFill="1" applyBorder="1"/>
    <xf numFmtId="0" fontId="11" fillId="0" borderId="5" xfId="13" applyNumberFormat="1" applyFont="1" applyFill="1" applyBorder="1" applyAlignment="1">
      <alignment wrapText="1"/>
    </xf>
    <xf numFmtId="0" fontId="26" fillId="0" borderId="0" xfId="13" applyFont="1" applyFill="1"/>
    <xf numFmtId="168" fontId="26" fillId="0" borderId="0" xfId="13" applyNumberFormat="1" applyFont="1" applyFill="1"/>
    <xf numFmtId="168" fontId="11" fillId="0" borderId="8" xfId="14" applyNumberFormat="1" applyFont="1" applyFill="1" applyBorder="1"/>
    <xf numFmtId="175" fontId="11" fillId="0" borderId="9" xfId="14" applyNumberFormat="1" applyFont="1" applyFill="1" applyBorder="1"/>
    <xf numFmtId="168" fontId="13" fillId="0" borderId="9" xfId="14" applyNumberFormat="1" applyFont="1" applyFill="1" applyBorder="1"/>
    <xf numFmtId="175" fontId="13" fillId="0" borderId="9" xfId="14" applyNumberFormat="1" applyFont="1" applyFill="1" applyBorder="1"/>
    <xf numFmtId="3" fontId="13" fillId="0" borderId="9" xfId="13" applyNumberFormat="1" applyFont="1" applyFill="1" applyBorder="1" applyAlignment="1">
      <alignment horizontal="center"/>
    </xf>
    <xf numFmtId="3" fontId="13" fillId="0" borderId="9" xfId="13" applyNumberFormat="1" applyFont="1" applyFill="1" applyBorder="1" applyAlignment="1">
      <alignment wrapText="1" shrinkToFit="1"/>
    </xf>
    <xf numFmtId="3" fontId="13" fillId="0" borderId="8" xfId="13" applyNumberFormat="1" applyFont="1" applyFill="1" applyBorder="1" applyAlignment="1">
      <alignment shrinkToFit="1"/>
    </xf>
    <xf numFmtId="168" fontId="13" fillId="0" borderId="8" xfId="14" applyNumberFormat="1" applyFont="1" applyFill="1" applyBorder="1"/>
    <xf numFmtId="0" fontId="11" fillId="0" borderId="5" xfId="13" applyFont="1" applyFill="1" applyBorder="1" applyAlignment="1">
      <alignment horizontal="left"/>
    </xf>
    <xf numFmtId="0" fontId="13" fillId="0" borderId="5" xfId="13" applyNumberFormat="1" applyFont="1" applyFill="1" applyBorder="1" applyAlignment="1">
      <alignment wrapText="1"/>
    </xf>
    <xf numFmtId="0" fontId="27" fillId="0" borderId="0" xfId="13" applyFont="1" applyFill="1"/>
    <xf numFmtId="168" fontId="11" fillId="0" borderId="5" xfId="14" applyNumberFormat="1" applyFont="1" applyFill="1" applyBorder="1" applyAlignment="1">
      <alignment vertical="center"/>
    </xf>
    <xf numFmtId="0" fontId="14" fillId="0" borderId="5" xfId="13" applyFont="1" applyFill="1" applyBorder="1"/>
    <xf numFmtId="2" fontId="13" fillId="0" borderId="0" xfId="13" applyNumberFormat="1" applyFont="1" applyFill="1"/>
    <xf numFmtId="168" fontId="13" fillId="0" borderId="9" xfId="14" applyNumberFormat="1" applyFont="1" applyFill="1" applyBorder="1" applyAlignment="1">
      <alignment horizontal="right"/>
    </xf>
    <xf numFmtId="177" fontId="13" fillId="0" borderId="0" xfId="13" applyNumberFormat="1" applyFont="1" applyFill="1"/>
    <xf numFmtId="168" fontId="11" fillId="0" borderId="0" xfId="13" applyNumberFormat="1" applyFont="1" applyFill="1"/>
    <xf numFmtId="168" fontId="27" fillId="0" borderId="0" xfId="14" applyNumberFormat="1" applyFont="1" applyFill="1"/>
    <xf numFmtId="168" fontId="27" fillId="0" borderId="0" xfId="13" applyNumberFormat="1" applyFont="1" applyFill="1"/>
    <xf numFmtId="3" fontId="13" fillId="0" borderId="0" xfId="13" applyNumberFormat="1" applyFont="1" applyFill="1"/>
    <xf numFmtId="3" fontId="13" fillId="0" borderId="10" xfId="13" applyNumberFormat="1" applyFont="1" applyFill="1" applyBorder="1" applyAlignment="1">
      <alignment horizontal="center"/>
    </xf>
    <xf numFmtId="3" fontId="13" fillId="0" borderId="10" xfId="13" applyNumberFormat="1" applyFont="1" applyFill="1" applyBorder="1" applyAlignment="1">
      <alignment shrinkToFit="1"/>
    </xf>
    <xf numFmtId="168" fontId="13" fillId="0" borderId="10" xfId="14" applyNumberFormat="1" applyFont="1" applyFill="1" applyBorder="1"/>
    <xf numFmtId="175" fontId="13" fillId="0" borderId="10" xfId="14" applyNumberFormat="1" applyFont="1" applyFill="1" applyBorder="1"/>
    <xf numFmtId="168" fontId="13" fillId="0" borderId="10" xfId="13" applyNumberFormat="1" applyFont="1" applyFill="1" applyBorder="1" applyAlignment="1">
      <alignment wrapText="1"/>
    </xf>
    <xf numFmtId="168" fontId="15" fillId="0" borderId="0" xfId="13" applyNumberFormat="1" applyFont="1" applyFill="1"/>
    <xf numFmtId="0" fontId="13" fillId="0" borderId="0" xfId="13" applyNumberFormat="1" applyFont="1" applyFill="1" applyAlignment="1">
      <alignment wrapText="1"/>
    </xf>
    <xf numFmtId="0" fontId="11" fillId="0" borderId="0" xfId="13" applyFont="1" applyFill="1" applyAlignment="1">
      <alignment horizontal="center"/>
    </xf>
    <xf numFmtId="0" fontId="14" fillId="0" borderId="0" xfId="13" applyFont="1" applyFill="1" applyAlignment="1"/>
    <xf numFmtId="168" fontId="14" fillId="0" borderId="0" xfId="13" applyNumberFormat="1" applyFont="1" applyFill="1" applyAlignment="1"/>
    <xf numFmtId="165" fontId="13" fillId="0" borderId="0" xfId="10" applyFont="1" applyFill="1"/>
    <xf numFmtId="165" fontId="12" fillId="0" borderId="5" xfId="10" applyFont="1" applyFill="1" applyBorder="1" applyAlignment="1">
      <alignment horizontal="center"/>
    </xf>
    <xf numFmtId="165" fontId="11" fillId="0" borderId="5" xfId="10" applyFont="1" applyFill="1" applyBorder="1" applyAlignment="1">
      <alignment shrinkToFit="1"/>
    </xf>
    <xf numFmtId="165" fontId="13" fillId="0" borderId="5" xfId="10" applyFont="1" applyFill="1" applyBorder="1" applyAlignment="1">
      <alignment shrinkToFit="1"/>
    </xf>
    <xf numFmtId="165" fontId="13" fillId="0" borderId="5" xfId="10" applyFont="1" applyFill="1" applyBorder="1" applyAlignment="1"/>
    <xf numFmtId="165" fontId="11" fillId="0" borderId="5" xfId="10" applyFont="1" applyFill="1" applyBorder="1" applyAlignment="1"/>
    <xf numFmtId="0" fontId="13" fillId="2" borderId="5" xfId="0" applyFont="1" applyFill="1" applyBorder="1" applyAlignment="1">
      <alignment horizontal="center"/>
    </xf>
    <xf numFmtId="0" fontId="13" fillId="2" borderId="5" xfId="0" applyFont="1" applyFill="1" applyBorder="1"/>
    <xf numFmtId="167" fontId="13" fillId="2" borderId="5" xfId="10" applyNumberFormat="1" applyFont="1" applyFill="1" applyBorder="1" applyAlignment="1">
      <alignment horizontal="right"/>
    </xf>
    <xf numFmtId="167" fontId="13" fillId="2" borderId="5" xfId="10" applyNumberFormat="1" applyFont="1" applyFill="1" applyBorder="1" applyAlignment="1">
      <alignment horizontal="right" shrinkToFit="1"/>
    </xf>
    <xf numFmtId="165" fontId="13" fillId="2" borderId="5" xfId="10" applyFont="1" applyFill="1" applyBorder="1" applyAlignment="1">
      <alignment shrinkToFit="1"/>
    </xf>
    <xf numFmtId="167" fontId="13" fillId="2" borderId="5" xfId="10" applyNumberFormat="1" applyFont="1" applyFill="1" applyBorder="1"/>
    <xf numFmtId="0" fontId="13" fillId="2" borderId="0" xfId="0" applyFont="1" applyFill="1"/>
    <xf numFmtId="168" fontId="17" fillId="0" borderId="0" xfId="14" applyNumberFormat="1" applyFont="1" applyFill="1" applyBorder="1" applyAlignment="1" applyProtection="1">
      <alignment horizontal="center" vertical="center"/>
    </xf>
    <xf numFmtId="172" fontId="17" fillId="0" borderId="5" xfId="14" applyNumberFormat="1" applyFont="1" applyFill="1" applyBorder="1" applyProtection="1"/>
    <xf numFmtId="168" fontId="17" fillId="0" borderId="5" xfId="14" applyNumberFormat="1" applyFont="1" applyFill="1" applyBorder="1" applyProtection="1"/>
    <xf numFmtId="173" fontId="17" fillId="0" borderId="5" xfId="14" applyNumberFormat="1" applyFont="1" applyFill="1" applyBorder="1" applyProtection="1"/>
    <xf numFmtId="0" fontId="28" fillId="0" borderId="5" xfId="0" applyFont="1" applyFill="1" applyBorder="1" applyAlignment="1">
      <alignment vertical="center" wrapText="1"/>
    </xf>
    <xf numFmtId="173" fontId="19" fillId="0" borderId="5" xfId="14" applyNumberFormat="1" applyFont="1" applyFill="1" applyBorder="1" applyAlignment="1" applyProtection="1">
      <alignment vertical="center" wrapText="1"/>
    </xf>
    <xf numFmtId="173" fontId="17" fillId="0" borderId="5" xfId="14" applyNumberFormat="1" applyFont="1" applyFill="1" applyBorder="1" applyAlignment="1" applyProtection="1">
      <alignment vertical="center" wrapText="1"/>
    </xf>
    <xf numFmtId="173" fontId="19" fillId="0" borderId="5" xfId="0" applyNumberFormat="1" applyFont="1" applyFill="1" applyBorder="1" applyAlignment="1">
      <alignment vertical="center" wrapText="1"/>
    </xf>
    <xf numFmtId="0" fontId="29" fillId="0" borderId="5" xfId="0" applyFont="1" applyFill="1" applyBorder="1" applyAlignment="1">
      <alignment vertical="center" wrapText="1"/>
    </xf>
    <xf numFmtId="0" fontId="30" fillId="0" borderId="5" xfId="0" applyFont="1" applyFill="1" applyBorder="1" applyAlignment="1">
      <alignment vertical="center" wrapText="1"/>
    </xf>
    <xf numFmtId="173" fontId="19" fillId="0" borderId="5" xfId="10" applyNumberFormat="1" applyFont="1" applyFill="1" applyBorder="1" applyAlignment="1">
      <alignment vertical="center" wrapText="1"/>
    </xf>
    <xf numFmtId="173" fontId="17" fillId="0" borderId="0" xfId="0" applyNumberFormat="1" applyFont="1" applyFill="1"/>
    <xf numFmtId="0" fontId="11" fillId="0" borderId="5" xfId="13" applyFont="1" applyFill="1" applyBorder="1" applyAlignment="1">
      <alignment horizontal="center" vertical="center" wrapText="1"/>
    </xf>
    <xf numFmtId="0" fontId="14" fillId="0" borderId="5" xfId="13" applyFont="1" applyFill="1" applyBorder="1" applyAlignment="1">
      <alignment horizontal="center" vertical="center" wrapText="1"/>
    </xf>
    <xf numFmtId="0" fontId="14" fillId="0" borderId="5" xfId="13" applyNumberFormat="1" applyFont="1" applyFill="1" applyBorder="1" applyAlignment="1">
      <alignment horizontal="center" vertical="center" wrapText="1"/>
    </xf>
    <xf numFmtId="0" fontId="13" fillId="0" borderId="2" xfId="13" applyFont="1" applyFill="1" applyBorder="1" applyAlignment="1">
      <alignment horizontal="center"/>
    </xf>
    <xf numFmtId="0" fontId="11" fillId="0" borderId="2" xfId="13" applyFont="1" applyFill="1" applyBorder="1"/>
    <xf numFmtId="0" fontId="25" fillId="0" borderId="2" xfId="13" applyFont="1" applyFill="1" applyBorder="1" applyAlignment="1"/>
    <xf numFmtId="0" fontId="13" fillId="0" borderId="5" xfId="13" applyFont="1" applyFill="1" applyBorder="1" applyAlignment="1">
      <alignment horizontal="center"/>
    </xf>
    <xf numFmtId="168" fontId="14" fillId="0" borderId="5" xfId="13" applyNumberFormat="1" applyFont="1" applyFill="1" applyBorder="1" applyAlignment="1"/>
    <xf numFmtId="175" fontId="13" fillId="0" borderId="5" xfId="14" applyNumberFormat="1" applyFont="1" applyFill="1" applyBorder="1"/>
    <xf numFmtId="3" fontId="13" fillId="0" borderId="5" xfId="13" applyNumberFormat="1" applyFont="1" applyFill="1" applyBorder="1" applyAlignment="1">
      <alignment shrinkToFit="1"/>
    </xf>
    <xf numFmtId="168" fontId="13" fillId="0" borderId="5" xfId="13" applyNumberFormat="1" applyFont="1" applyFill="1" applyBorder="1" applyAlignment="1">
      <alignment wrapText="1"/>
    </xf>
    <xf numFmtId="168" fontId="15" fillId="0" borderId="5" xfId="13" applyNumberFormat="1" applyFont="1" applyFill="1" applyBorder="1"/>
    <xf numFmtId="175" fontId="11" fillId="0" borderId="5" xfId="14" applyNumberFormat="1" applyFont="1" applyFill="1" applyBorder="1"/>
    <xf numFmtId="168" fontId="11" fillId="0" borderId="5" xfId="13" applyNumberFormat="1" applyFont="1" applyFill="1" applyBorder="1" applyAlignment="1">
      <alignment wrapText="1"/>
    </xf>
    <xf numFmtId="168" fontId="11" fillId="0" borderId="5" xfId="2" applyNumberFormat="1" applyFont="1" applyFill="1" applyBorder="1"/>
    <xf numFmtId="168" fontId="11" fillId="0" borderId="0" xfId="2" applyNumberFormat="1" applyFont="1" applyFill="1"/>
    <xf numFmtId="0" fontId="11" fillId="0" borderId="0" xfId="2" applyFont="1" applyFill="1"/>
    <xf numFmtId="164" fontId="13" fillId="0" borderId="5" xfId="12" applyFont="1" applyFill="1" applyBorder="1" applyAlignment="1">
      <alignment horizontal="right" vertical="center" wrapText="1"/>
    </xf>
    <xf numFmtId="168" fontId="13" fillId="0" borderId="5" xfId="2" applyNumberFormat="1" applyFont="1" applyFill="1" applyBorder="1"/>
    <xf numFmtId="0" fontId="16" fillId="0" borderId="0" xfId="0" applyFont="1" applyFill="1" applyBorder="1" applyAlignment="1">
      <alignment vertical="center"/>
    </xf>
    <xf numFmtId="0" fontId="16" fillId="0" borderId="1" xfId="0" applyFont="1" applyFill="1" applyBorder="1" applyAlignment="1"/>
    <xf numFmtId="0" fontId="11" fillId="0" borderId="5" xfId="0" applyFont="1" applyFill="1" applyBorder="1" applyAlignment="1">
      <alignment horizontal="center"/>
    </xf>
    <xf numFmtId="167" fontId="16" fillId="0" borderId="0" xfId="0" applyNumberFormat="1" applyFont="1" applyFill="1" applyAlignment="1">
      <alignment horizontal="center"/>
    </xf>
    <xf numFmtId="167" fontId="11" fillId="0" borderId="0" xfId="10" applyNumberFormat="1" applyFont="1" applyFill="1" applyAlignment="1">
      <alignment horizont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5" xfId="5" applyNumberFormat="1" applyFont="1" applyFill="1" applyBorder="1" applyAlignment="1">
      <alignment horizontal="center" vertical="center" wrapText="1"/>
    </xf>
    <xf numFmtId="165" fontId="11" fillId="0" borderId="2" xfId="10" applyFont="1" applyFill="1" applyBorder="1" applyAlignment="1">
      <alignment horizontal="center" vertical="center" wrapText="1"/>
    </xf>
    <xf numFmtId="165" fontId="11" fillId="0" borderId="3" xfId="10" applyFont="1" applyFill="1" applyBorder="1" applyAlignment="1">
      <alignment horizontal="center" vertical="center" wrapText="1"/>
    </xf>
    <xf numFmtId="165" fontId="11" fillId="0" borderId="4" xfId="10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2" xfId="5" applyNumberFormat="1" applyFont="1" applyFill="1" applyBorder="1" applyAlignment="1">
      <alignment horizontal="center" vertical="center" wrapText="1"/>
    </xf>
    <xf numFmtId="0" fontId="11" fillId="0" borderId="4" xfId="5" applyNumberFormat="1" applyFont="1" applyFill="1" applyBorder="1" applyAlignment="1">
      <alignment horizontal="center" vertical="center" wrapText="1"/>
    </xf>
    <xf numFmtId="14" fontId="11" fillId="0" borderId="2" xfId="5" applyNumberFormat="1" applyFont="1" applyFill="1" applyBorder="1" applyAlignment="1">
      <alignment horizontal="center" vertical="center" wrapText="1"/>
    </xf>
    <xf numFmtId="14" fontId="11" fillId="0" borderId="4" xfId="5" applyNumberFormat="1" applyFont="1" applyFill="1" applyBorder="1" applyAlignment="1">
      <alignment horizontal="center" vertical="center" wrapText="1"/>
    </xf>
    <xf numFmtId="167" fontId="11" fillId="0" borderId="2" xfId="10" applyNumberFormat="1" applyFont="1" applyFill="1" applyBorder="1" applyAlignment="1">
      <alignment horizontal="center" vertical="center" wrapText="1"/>
    </xf>
    <xf numFmtId="167" fontId="11" fillId="0" borderId="4" xfId="10" applyNumberFormat="1" applyFont="1" applyFill="1" applyBorder="1" applyAlignment="1">
      <alignment horizontal="center" vertical="center" wrapText="1"/>
    </xf>
    <xf numFmtId="0" fontId="11" fillId="0" borderId="6" xfId="5" applyNumberFormat="1" applyFont="1" applyFill="1" applyBorder="1" applyAlignment="1">
      <alignment horizontal="center" vertical="center" wrapText="1"/>
    </xf>
    <xf numFmtId="0" fontId="11" fillId="0" borderId="7" xfId="5" applyNumberFormat="1" applyFont="1" applyFill="1" applyBorder="1" applyAlignment="1">
      <alignment horizontal="center" vertical="center" wrapText="1"/>
    </xf>
    <xf numFmtId="167" fontId="11" fillId="0" borderId="3" xfId="10" applyNumberFormat="1" applyFont="1" applyFill="1" applyBorder="1" applyAlignment="1">
      <alignment horizontal="center" vertical="center" wrapText="1"/>
    </xf>
    <xf numFmtId="167" fontId="11" fillId="0" borderId="5" xfId="10" applyNumberFormat="1" applyFont="1" applyFill="1" applyBorder="1" applyAlignment="1">
      <alignment horizontal="center" vertical="center" wrapText="1"/>
    </xf>
    <xf numFmtId="0" fontId="13" fillId="0" borderId="0" xfId="2" applyFont="1" applyFill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wrapText="1"/>
    </xf>
    <xf numFmtId="0" fontId="24" fillId="0" borderId="0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7" fillId="0" borderId="0" xfId="2" applyFont="1" applyFill="1" applyAlignment="1">
      <alignment horizontal="center"/>
    </xf>
    <xf numFmtId="0" fontId="11" fillId="0" borderId="5" xfId="2" applyFont="1" applyFill="1" applyBorder="1" applyAlignment="1">
      <alignment horizontal="center" vertical="center" wrapText="1"/>
    </xf>
    <xf numFmtId="168" fontId="11" fillId="0" borderId="5" xfId="2" applyNumberFormat="1" applyFont="1" applyFill="1" applyBorder="1" applyAlignment="1">
      <alignment horizontal="center" vertical="center" wrapText="1"/>
    </xf>
    <xf numFmtId="168" fontId="11" fillId="0" borderId="2" xfId="3" applyNumberFormat="1" applyFont="1" applyFill="1" applyBorder="1" applyAlignment="1">
      <alignment horizontal="center" vertical="center" wrapText="1"/>
    </xf>
    <xf numFmtId="168" fontId="11" fillId="0" borderId="4" xfId="3" applyNumberFormat="1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wrapText="1"/>
    </xf>
    <xf numFmtId="0" fontId="11" fillId="0" borderId="7" xfId="2" applyFont="1" applyFill="1" applyBorder="1" applyAlignment="1">
      <alignment horizontal="center" wrapText="1"/>
    </xf>
    <xf numFmtId="167" fontId="16" fillId="0" borderId="0" xfId="10" applyNumberFormat="1" applyFont="1" applyFill="1" applyAlignment="1">
      <alignment horizontal="center"/>
    </xf>
    <xf numFmtId="0" fontId="16" fillId="0" borderId="0" xfId="2" applyFont="1" applyFill="1" applyAlignment="1">
      <alignment horizontal="center"/>
    </xf>
    <xf numFmtId="168" fontId="17" fillId="0" borderId="0" xfId="14" applyNumberFormat="1" applyFont="1" applyFill="1" applyBorder="1" applyAlignment="1" applyProtection="1">
      <alignment horizontal="center" vertical="center"/>
    </xf>
    <xf numFmtId="168" fontId="24" fillId="0" borderId="0" xfId="14" applyNumberFormat="1" applyFont="1" applyFill="1" applyBorder="1" applyAlignment="1" applyProtection="1">
      <alignment horizontal="center" vertical="center"/>
    </xf>
    <xf numFmtId="168" fontId="24" fillId="0" borderId="1" xfId="14" applyNumberFormat="1" applyFont="1" applyFill="1" applyBorder="1" applyAlignment="1" applyProtection="1">
      <alignment horizontal="center" vertical="center"/>
    </xf>
    <xf numFmtId="168" fontId="19" fillId="0" borderId="0" xfId="14" applyNumberFormat="1" applyFont="1" applyFill="1" applyBorder="1" applyAlignment="1">
      <alignment horizontal="right"/>
    </xf>
    <xf numFmtId="0" fontId="19" fillId="0" borderId="0" xfId="13" applyFont="1" applyFill="1" applyAlignment="1">
      <alignment horizontal="right" vertical="center"/>
    </xf>
    <xf numFmtId="0" fontId="17" fillId="0" borderId="0" xfId="13" applyFont="1" applyFill="1" applyAlignment="1">
      <alignment horizontal="center"/>
    </xf>
    <xf numFmtId="0" fontId="24" fillId="0" borderId="0" xfId="13" applyFont="1" applyFill="1" applyAlignment="1">
      <alignment horizontal="center"/>
    </xf>
    <xf numFmtId="0" fontId="11" fillId="0" borderId="0" xfId="13" applyFont="1" applyFill="1" applyAlignment="1">
      <alignment horizontal="center"/>
    </xf>
    <xf numFmtId="0" fontId="25" fillId="0" borderId="1" xfId="13" applyFont="1" applyFill="1" applyBorder="1" applyAlignment="1">
      <alignment horizontal="right"/>
    </xf>
    <xf numFmtId="0" fontId="11" fillId="0" borderId="5" xfId="13" applyFont="1" applyFill="1" applyBorder="1" applyAlignment="1">
      <alignment horizontal="center" vertical="center" wrapText="1"/>
    </xf>
    <xf numFmtId="0" fontId="14" fillId="0" borderId="5" xfId="13" applyFont="1" applyFill="1" applyBorder="1" applyAlignment="1">
      <alignment horizontal="center" vertical="center" wrapText="1"/>
    </xf>
    <xf numFmtId="0" fontId="14" fillId="0" borderId="5" xfId="13" applyNumberFormat="1" applyFont="1" applyFill="1" applyBorder="1" applyAlignment="1">
      <alignment horizontal="center" vertical="center" wrapText="1"/>
    </xf>
  </cellXfs>
  <cellStyles count="16">
    <cellStyle name="Comma" xfId="10" builtinId="3"/>
    <cellStyle name="Comma [0]" xfId="12" builtinId="6"/>
    <cellStyle name="Comma 2" xfId="3"/>
    <cellStyle name="Comma 3" xfId="14"/>
    <cellStyle name="Currency 2" xfId="4"/>
    <cellStyle name="HAI" xfId="6"/>
    <cellStyle name="Normal" xfId="0" builtinId="0"/>
    <cellStyle name="Normal 2" xfId="1"/>
    <cellStyle name="Normal 3" xfId="7"/>
    <cellStyle name="Normal 4" xfId="5"/>
    <cellStyle name="Normal 5" xfId="8"/>
    <cellStyle name="Normal 6" xfId="9"/>
    <cellStyle name="Normal 7" xfId="2"/>
    <cellStyle name="Normal 8" xfId="13"/>
    <cellStyle name="Normal_Chi NSTW NSDP 2002 - PL" xfId="11"/>
    <cellStyle name="Percent 2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TC15\SHARE_QLNSDPNSNN$\Hang\Bieu%20mau%20thu%202003%20vong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u NSNN(V2)"/>
      <sheetName val="Dt 2001"/>
      <sheetName val="tinh CD DT"/>
      <sheetName val="Thu NSNN (V1)"/>
      <sheetName val="mau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FF00"/>
    <pageSetUpPr fitToPage="1"/>
  </sheetPr>
  <dimension ref="A1:O46"/>
  <sheetViews>
    <sheetView showGridLines="0" topLeftCell="A4" zoomScale="70" zoomScaleNormal="70" workbookViewId="0">
      <selection activeCell="B23" sqref="B23"/>
    </sheetView>
  </sheetViews>
  <sheetFormatPr defaultColWidth="10" defaultRowHeight="15.75"/>
  <cols>
    <col min="1" max="1" width="5.6640625" style="15" customWidth="1"/>
    <col min="2" max="2" width="46.44140625" style="15" customWidth="1"/>
    <col min="3" max="3" width="11.6640625" style="15" customWidth="1"/>
    <col min="4" max="4" width="10.6640625" style="15" customWidth="1"/>
    <col min="5" max="5" width="12.109375" style="15" customWidth="1"/>
    <col min="6" max="6" width="14.5546875" style="16" customWidth="1"/>
    <col min="7" max="7" width="10.6640625" style="15" customWidth="1"/>
    <col min="8" max="8" width="10.44140625" style="15" customWidth="1"/>
    <col min="9" max="9" width="14.109375" style="16" customWidth="1"/>
    <col min="10" max="10" width="11.5546875" style="15" customWidth="1"/>
    <col min="11" max="11" width="12" style="17" customWidth="1"/>
    <col min="12" max="12" width="11.44140625" style="164" customWidth="1"/>
    <col min="13" max="13" width="13.6640625" style="16" bestFit="1" customWidth="1"/>
    <col min="14" max="14" width="10" style="16"/>
    <col min="15" max="15" width="10.6640625" style="15" bestFit="1" customWidth="1"/>
    <col min="16" max="16384" width="10" style="15"/>
  </cols>
  <sheetData>
    <row r="1" spans="1:15">
      <c r="N1" s="164" t="s">
        <v>40</v>
      </c>
    </row>
    <row r="2" spans="1:15" ht="19.5" customHeight="1">
      <c r="A2" s="235" t="s">
        <v>90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</row>
    <row r="3" spans="1:15" ht="17.25" customHeight="1">
      <c r="A3" s="236" t="s">
        <v>169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</row>
    <row r="4" spans="1:15" ht="17.25" customHeight="1">
      <c r="A4" s="233"/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</row>
    <row r="5" spans="1:15" ht="23.25" customHeight="1">
      <c r="A5" s="234"/>
      <c r="B5" s="234"/>
      <c r="C5" s="234"/>
      <c r="D5" s="18"/>
      <c r="E5" s="18"/>
      <c r="F5" s="59"/>
      <c r="M5" s="208" t="s">
        <v>0</v>
      </c>
      <c r="N5" s="208"/>
      <c r="O5" s="208"/>
    </row>
    <row r="6" spans="1:15" ht="39.75" customHeight="1">
      <c r="A6" s="213" t="s">
        <v>29</v>
      </c>
      <c r="B6" s="214" t="s">
        <v>30</v>
      </c>
      <c r="C6" s="215" t="s">
        <v>91</v>
      </c>
      <c r="D6" s="214" t="s">
        <v>18</v>
      </c>
      <c r="E6" s="214"/>
      <c r="F6" s="227" t="s">
        <v>167</v>
      </c>
      <c r="G6" s="218" t="s">
        <v>18</v>
      </c>
      <c r="H6" s="218"/>
      <c r="I6" s="218"/>
      <c r="J6" s="218"/>
      <c r="K6" s="218"/>
      <c r="L6" s="219" t="s">
        <v>23</v>
      </c>
      <c r="M6" s="232" t="s">
        <v>121</v>
      </c>
      <c r="N6" s="232" t="s">
        <v>23</v>
      </c>
    </row>
    <row r="7" spans="1:15" ht="30.75" customHeight="1">
      <c r="A7" s="213"/>
      <c r="B7" s="214"/>
      <c r="C7" s="216"/>
      <c r="D7" s="215" t="s">
        <v>24</v>
      </c>
      <c r="E7" s="215" t="s">
        <v>25</v>
      </c>
      <c r="F7" s="231"/>
      <c r="G7" s="223" t="s">
        <v>19</v>
      </c>
      <c r="H7" s="225" t="s">
        <v>20</v>
      </c>
      <c r="I7" s="227" t="s">
        <v>42</v>
      </c>
      <c r="J7" s="229" t="s">
        <v>18</v>
      </c>
      <c r="K7" s="230"/>
      <c r="L7" s="220"/>
      <c r="M7" s="232"/>
      <c r="N7" s="232"/>
    </row>
    <row r="8" spans="1:15" ht="36" customHeight="1">
      <c r="A8" s="213"/>
      <c r="B8" s="213"/>
      <c r="C8" s="216"/>
      <c r="D8" s="222"/>
      <c r="E8" s="222" t="s">
        <v>25</v>
      </c>
      <c r="F8" s="228"/>
      <c r="G8" s="224"/>
      <c r="H8" s="226"/>
      <c r="I8" s="228"/>
      <c r="J8" s="67" t="s">
        <v>21</v>
      </c>
      <c r="K8" s="67" t="s">
        <v>22</v>
      </c>
      <c r="L8" s="221"/>
      <c r="M8" s="232"/>
      <c r="N8" s="232"/>
    </row>
    <row r="9" spans="1:15" s="21" customFormat="1" ht="17.45" customHeight="1">
      <c r="A9" s="1" t="s">
        <v>1</v>
      </c>
      <c r="B9" s="20" t="s">
        <v>2</v>
      </c>
      <c r="C9" s="1">
        <v>1</v>
      </c>
      <c r="D9" s="1">
        <v>2</v>
      </c>
      <c r="E9" s="1">
        <v>3</v>
      </c>
      <c r="F9" s="60" t="s">
        <v>45</v>
      </c>
      <c r="G9" s="2">
        <v>5</v>
      </c>
      <c r="H9" s="2">
        <v>6</v>
      </c>
      <c r="I9" s="3" t="s">
        <v>43</v>
      </c>
      <c r="J9" s="4">
        <v>8</v>
      </c>
      <c r="K9" s="4">
        <v>9</v>
      </c>
      <c r="L9" s="165" t="s">
        <v>44</v>
      </c>
      <c r="M9" s="96"/>
      <c r="N9" s="96"/>
    </row>
    <row r="10" spans="1:15" s="24" customFormat="1" ht="23.25" customHeight="1">
      <c r="A10" s="22" t="s">
        <v>3</v>
      </c>
      <c r="B10" s="23" t="s">
        <v>52</v>
      </c>
      <c r="C10" s="9">
        <f>C11+C12</f>
        <v>62850</v>
      </c>
      <c r="D10" s="9">
        <f t="shared" ref="D10:E10" si="0">D11+D12</f>
        <v>1600</v>
      </c>
      <c r="E10" s="9">
        <f t="shared" si="0"/>
        <v>61250</v>
      </c>
      <c r="F10" s="9">
        <f>F11+F12</f>
        <v>88717.093137999997</v>
      </c>
      <c r="G10" s="9">
        <f t="shared" ref="G10:K10" si="1">G11+G12</f>
        <v>2082.9499999999998</v>
      </c>
      <c r="H10" s="9">
        <f t="shared" si="1"/>
        <v>3310.9841379999998</v>
      </c>
      <c r="I10" s="9">
        <f t="shared" si="1"/>
        <v>74649.455999999991</v>
      </c>
      <c r="J10" s="9">
        <f t="shared" si="1"/>
        <v>68926.78300000001</v>
      </c>
      <c r="K10" s="9">
        <f t="shared" si="1"/>
        <v>5722.6730000000007</v>
      </c>
      <c r="L10" s="166">
        <f t="shared" ref="L10:L31" si="2">F10/C10*100</f>
        <v>141.15687054574383</v>
      </c>
      <c r="M10" s="9">
        <f t="shared" ref="M10" si="3">M11+M12</f>
        <v>96070</v>
      </c>
      <c r="N10" s="32">
        <f>M10/C10*100</f>
        <v>152.85600636435959</v>
      </c>
    </row>
    <row r="11" spans="1:15" s="24" customFormat="1" ht="23.25" customHeight="1">
      <c r="A11" s="22">
        <v>1</v>
      </c>
      <c r="B11" s="25" t="s">
        <v>26</v>
      </c>
      <c r="C11" s="9"/>
      <c r="D11" s="9"/>
      <c r="E11" s="9"/>
      <c r="F11" s="9">
        <f>G11+H11+I11</f>
        <v>1068.8889999999999</v>
      </c>
      <c r="G11" s="63">
        <v>1068.8889999999999</v>
      </c>
      <c r="H11" s="9"/>
      <c r="I11" s="9"/>
      <c r="J11" s="9"/>
      <c r="K11" s="9"/>
      <c r="L11" s="166"/>
      <c r="M11" s="32">
        <v>1100</v>
      </c>
      <c r="N11" s="32"/>
    </row>
    <row r="12" spans="1:15" s="26" customFormat="1" ht="23.25" customHeight="1">
      <c r="A12" s="22">
        <v>2</v>
      </c>
      <c r="B12" s="23" t="s">
        <v>37</v>
      </c>
      <c r="C12" s="9">
        <f>D12+E12</f>
        <v>62850</v>
      </c>
      <c r="D12" s="9">
        <f>D15+D20+D21+D22+D23+D24+D26+D28</f>
        <v>1600</v>
      </c>
      <c r="E12" s="9">
        <f>E15+E20+E21+E22+E23+E24+E26+E28</f>
        <v>61250</v>
      </c>
      <c r="F12" s="9">
        <f>F15+F20+F21+F22+F23+F24+F26+F28+F27</f>
        <v>87648.204138000001</v>
      </c>
      <c r="G12" s="9">
        <v>1014.061</v>
      </c>
      <c r="H12" s="9">
        <f>H15+H20+H21+H22+H23+H24+H26+H28</f>
        <v>3310.9841379999998</v>
      </c>
      <c r="I12" s="9">
        <f>I15+I20+I21+I22+I23+I24+I26+I28</f>
        <v>74649.455999999991</v>
      </c>
      <c r="J12" s="9">
        <f>J15+J20+J21+J22+J23+J24+J26+J28</f>
        <v>68926.78300000001</v>
      </c>
      <c r="K12" s="9">
        <f>K15+K20+K21+K22+K23+K24+K26+K28</f>
        <v>5722.6730000000007</v>
      </c>
      <c r="L12" s="166">
        <f t="shared" si="2"/>
        <v>139.45617205727925</v>
      </c>
      <c r="M12" s="9">
        <f>M15+M20+M21+M22+M23+M24+M26+M28</f>
        <v>94970</v>
      </c>
      <c r="N12" s="97">
        <f>M12/C12*100</f>
        <v>151.10580747812253</v>
      </c>
    </row>
    <row r="13" spans="1:15" s="26" customFormat="1" ht="23.25" customHeight="1">
      <c r="A13" s="22" t="s">
        <v>4</v>
      </c>
      <c r="B13" s="23" t="s">
        <v>46</v>
      </c>
      <c r="C13" s="9">
        <f t="shared" ref="C13:K13" si="4">C14+C29+C32+C33+C34+C35</f>
        <v>488157</v>
      </c>
      <c r="D13" s="9">
        <f t="shared" si="4"/>
        <v>1600</v>
      </c>
      <c r="E13" s="9">
        <f t="shared" si="4"/>
        <v>486557</v>
      </c>
      <c r="F13" s="9">
        <f t="shared" si="4"/>
        <v>786451.46759100002</v>
      </c>
      <c r="G13" s="9">
        <f t="shared" si="4"/>
        <v>9687.764000000001</v>
      </c>
      <c r="H13" s="9">
        <f t="shared" si="4"/>
        <v>3310.9841379999998</v>
      </c>
      <c r="I13" s="9">
        <f t="shared" si="4"/>
        <v>773452.719453</v>
      </c>
      <c r="J13" s="9">
        <f t="shared" si="4"/>
        <v>678944.48015700001</v>
      </c>
      <c r="K13" s="9">
        <f t="shared" si="4"/>
        <v>94508.239295999985</v>
      </c>
      <c r="L13" s="166">
        <f t="shared" si="2"/>
        <v>161.1062563050412</v>
      </c>
      <c r="M13" s="9">
        <f>M14+M29+M32+M33+M34+M35</f>
        <v>835153.43145600008</v>
      </c>
      <c r="N13" s="97">
        <f t="shared" ref="N13:N36" si="5">M13/C13*100</f>
        <v>171.08295721581379</v>
      </c>
    </row>
    <row r="14" spans="1:15" s="26" customFormat="1" ht="23.25" customHeight="1">
      <c r="A14" s="22">
        <v>1</v>
      </c>
      <c r="B14" s="23" t="s">
        <v>47</v>
      </c>
      <c r="C14" s="9">
        <f>C15+C20+C21+C22+C23+C24+C26+C28</f>
        <v>62850</v>
      </c>
      <c r="D14" s="9">
        <f t="shared" ref="D14:K14" si="6">D15+D20+D21+D22+D23+D24+D26+D28</f>
        <v>1600</v>
      </c>
      <c r="E14" s="9">
        <f t="shared" si="6"/>
        <v>61250</v>
      </c>
      <c r="F14" s="9">
        <f t="shared" si="6"/>
        <v>87648.204138000001</v>
      </c>
      <c r="G14" s="9">
        <f t="shared" si="6"/>
        <v>9687.764000000001</v>
      </c>
      <c r="H14" s="9">
        <f t="shared" si="6"/>
        <v>3310.9841379999998</v>
      </c>
      <c r="I14" s="9">
        <f t="shared" si="6"/>
        <v>74649.455999999991</v>
      </c>
      <c r="J14" s="9">
        <f t="shared" si="6"/>
        <v>68926.78300000001</v>
      </c>
      <c r="K14" s="9">
        <f t="shared" si="6"/>
        <v>5722.6730000000007</v>
      </c>
      <c r="L14" s="166">
        <f t="shared" si="2"/>
        <v>139.45617205727925</v>
      </c>
      <c r="M14" s="9">
        <f t="shared" ref="M14" si="7">M15+M20+M21+M22+M23+M24+M26+M28</f>
        <v>94970</v>
      </c>
      <c r="N14" s="97">
        <f t="shared" si="5"/>
        <v>151.10580747812253</v>
      </c>
    </row>
    <row r="15" spans="1:15" ht="23.25" customHeight="1">
      <c r="A15" s="27" t="s">
        <v>31</v>
      </c>
      <c r="B15" s="28" t="s">
        <v>5</v>
      </c>
      <c r="C15" s="10">
        <f t="shared" ref="C15:K15" si="8">SUM(C16:C19)</f>
        <v>19000</v>
      </c>
      <c r="D15" s="10">
        <f t="shared" si="8"/>
        <v>100</v>
      </c>
      <c r="E15" s="10">
        <f t="shared" si="8"/>
        <v>18900</v>
      </c>
      <c r="F15" s="10">
        <f t="shared" si="8"/>
        <v>22563.861000000001</v>
      </c>
      <c r="G15" s="10">
        <f t="shared" si="8"/>
        <v>0</v>
      </c>
      <c r="H15" s="10">
        <f t="shared" si="8"/>
        <v>672.48900000000003</v>
      </c>
      <c r="I15" s="10">
        <f t="shared" si="8"/>
        <v>21891.371999999999</v>
      </c>
      <c r="J15" s="10">
        <f t="shared" si="8"/>
        <v>21891.371999999999</v>
      </c>
      <c r="K15" s="10">
        <f t="shared" si="8"/>
        <v>0</v>
      </c>
      <c r="L15" s="167">
        <f t="shared" si="2"/>
        <v>118.75716315789475</v>
      </c>
      <c r="M15" s="10">
        <f t="shared" ref="M15" si="9">SUM(M16:M19)</f>
        <v>23750</v>
      </c>
      <c r="N15" s="97">
        <f t="shared" si="5"/>
        <v>125</v>
      </c>
    </row>
    <row r="16" spans="1:15" ht="23.25" customHeight="1">
      <c r="A16" s="27" t="s">
        <v>7</v>
      </c>
      <c r="B16" s="29" t="s">
        <v>14</v>
      </c>
      <c r="C16" s="11">
        <f>D16+E16</f>
        <v>17900</v>
      </c>
      <c r="D16" s="11"/>
      <c r="E16" s="11">
        <v>17900</v>
      </c>
      <c r="F16" s="11">
        <f t="shared" ref="F16:F28" si="10">G16+H16+I16</f>
        <v>21190.053</v>
      </c>
      <c r="G16" s="11"/>
      <c r="H16" s="63">
        <v>274.01499999999999</v>
      </c>
      <c r="I16" s="11">
        <f>J16+K16</f>
        <v>20916.038</v>
      </c>
      <c r="J16" s="64">
        <v>20916.038</v>
      </c>
      <c r="K16" s="11"/>
      <c r="L16" s="167">
        <f t="shared" si="2"/>
        <v>118.38018435754189</v>
      </c>
      <c r="M16" s="99">
        <v>22350</v>
      </c>
      <c r="N16" s="101">
        <f t="shared" si="5"/>
        <v>124.86033519553072</v>
      </c>
    </row>
    <row r="17" spans="1:15" ht="23.25" customHeight="1">
      <c r="A17" s="27" t="s">
        <v>7</v>
      </c>
      <c r="B17" s="29" t="s">
        <v>15</v>
      </c>
      <c r="C17" s="11">
        <f t="shared" ref="C17:C25" si="11">D17+E17</f>
        <v>1000</v>
      </c>
      <c r="D17" s="11"/>
      <c r="E17" s="11">
        <v>1000</v>
      </c>
      <c r="F17" s="11">
        <f t="shared" si="10"/>
        <v>1305.4499999999998</v>
      </c>
      <c r="G17" s="11"/>
      <c r="H17" s="63">
        <v>330.11599999999999</v>
      </c>
      <c r="I17" s="11">
        <f t="shared" ref="I17:I20" si="12">J17+K17</f>
        <v>975.33399999999995</v>
      </c>
      <c r="J17" s="64">
        <v>975.33399999999995</v>
      </c>
      <c r="K17" s="11"/>
      <c r="L17" s="167">
        <f>F17/C17*100</f>
        <v>130.54499999999999</v>
      </c>
      <c r="M17" s="99">
        <v>1300</v>
      </c>
      <c r="N17" s="101">
        <f t="shared" si="5"/>
        <v>130</v>
      </c>
    </row>
    <row r="18" spans="1:15" ht="23.25" customHeight="1">
      <c r="A18" s="27" t="s">
        <v>7</v>
      </c>
      <c r="B18" s="29" t="s">
        <v>16</v>
      </c>
      <c r="C18" s="11">
        <f t="shared" si="11"/>
        <v>40</v>
      </c>
      <c r="D18" s="11">
        <v>40</v>
      </c>
      <c r="E18" s="11"/>
      <c r="F18" s="11">
        <f t="shared" si="10"/>
        <v>36.710999999999999</v>
      </c>
      <c r="G18" s="11"/>
      <c r="H18" s="11">
        <v>36.710999999999999</v>
      </c>
      <c r="I18" s="11">
        <f t="shared" si="12"/>
        <v>0</v>
      </c>
      <c r="J18" s="11"/>
      <c r="K18" s="11"/>
      <c r="L18" s="167">
        <f t="shared" si="2"/>
        <v>91.777500000000003</v>
      </c>
      <c r="M18" s="99">
        <v>40</v>
      </c>
      <c r="N18" s="101">
        <f t="shared" si="5"/>
        <v>100</v>
      </c>
    </row>
    <row r="19" spans="1:15" ht="23.25" customHeight="1">
      <c r="A19" s="27" t="s">
        <v>7</v>
      </c>
      <c r="B19" s="29" t="s">
        <v>17</v>
      </c>
      <c r="C19" s="11">
        <f t="shared" si="11"/>
        <v>60</v>
      </c>
      <c r="D19" s="11">
        <v>60</v>
      </c>
      <c r="E19" s="11"/>
      <c r="F19" s="11">
        <f t="shared" si="10"/>
        <v>31.646999999999998</v>
      </c>
      <c r="G19" s="11"/>
      <c r="H19" s="11">
        <v>31.646999999999998</v>
      </c>
      <c r="I19" s="11">
        <f t="shared" si="12"/>
        <v>0</v>
      </c>
      <c r="J19" s="11"/>
      <c r="K19" s="11"/>
      <c r="L19" s="167">
        <f t="shared" si="2"/>
        <v>52.744999999999997</v>
      </c>
      <c r="M19" s="99">
        <v>60</v>
      </c>
      <c r="N19" s="101">
        <f t="shared" si="5"/>
        <v>100</v>
      </c>
    </row>
    <row r="20" spans="1:15" ht="23.25" customHeight="1">
      <c r="A20" s="27" t="s">
        <v>32</v>
      </c>
      <c r="B20" s="28" t="s">
        <v>6</v>
      </c>
      <c r="C20" s="11">
        <f t="shared" si="11"/>
        <v>10000</v>
      </c>
      <c r="D20" s="11"/>
      <c r="E20" s="11">
        <v>10000</v>
      </c>
      <c r="F20" s="11">
        <f t="shared" si="10"/>
        <v>10556.575000000001</v>
      </c>
      <c r="G20" s="11"/>
      <c r="H20" s="11">
        <v>1046.4559999999999</v>
      </c>
      <c r="I20" s="11">
        <f t="shared" si="12"/>
        <v>9510.1190000000006</v>
      </c>
      <c r="J20" s="11">
        <v>9510.1190000000006</v>
      </c>
      <c r="K20" s="11"/>
      <c r="L20" s="167">
        <f t="shared" si="2"/>
        <v>105.56575000000001</v>
      </c>
      <c r="M20" s="98">
        <v>11000</v>
      </c>
      <c r="N20" s="101">
        <f t="shared" si="5"/>
        <v>110.00000000000001</v>
      </c>
    </row>
    <row r="21" spans="1:15" ht="23.25" customHeight="1">
      <c r="A21" s="27" t="s">
        <v>33</v>
      </c>
      <c r="B21" s="28" t="s">
        <v>8</v>
      </c>
      <c r="C21" s="11">
        <f t="shared" si="11"/>
        <v>8000</v>
      </c>
      <c r="D21" s="11"/>
      <c r="E21" s="11">
        <v>8000</v>
      </c>
      <c r="F21" s="11">
        <f t="shared" si="10"/>
        <v>8912.1209999999992</v>
      </c>
      <c r="G21" s="11"/>
      <c r="H21" s="11"/>
      <c r="I21" s="11">
        <f>J21+K21</f>
        <v>8912.1209999999992</v>
      </c>
      <c r="J21" s="64">
        <v>6638.9979999999996</v>
      </c>
      <c r="K21" s="64">
        <v>2273.123</v>
      </c>
      <c r="L21" s="167">
        <f t="shared" si="2"/>
        <v>111.4015125</v>
      </c>
      <c r="M21" s="98">
        <v>9120</v>
      </c>
      <c r="N21" s="101">
        <f t="shared" si="5"/>
        <v>113.99999999999999</v>
      </c>
    </row>
    <row r="22" spans="1:15" ht="23.25" customHeight="1">
      <c r="A22" s="27" t="s">
        <v>34</v>
      </c>
      <c r="B22" s="28" t="s">
        <v>9</v>
      </c>
      <c r="C22" s="11">
        <f t="shared" si="11"/>
        <v>3000</v>
      </c>
      <c r="D22" s="11">
        <v>1500</v>
      </c>
      <c r="E22" s="11">
        <v>1500</v>
      </c>
      <c r="F22" s="11">
        <f t="shared" si="10"/>
        <v>2601.6469999999999</v>
      </c>
      <c r="G22" s="11">
        <v>835.53800000000001</v>
      </c>
      <c r="H22" s="11">
        <v>31</v>
      </c>
      <c r="I22" s="11">
        <f>J22+K22</f>
        <v>1735.1089999999999</v>
      </c>
      <c r="J22" s="64">
        <v>975.72199999999998</v>
      </c>
      <c r="K22" s="64">
        <v>759.38699999999994</v>
      </c>
      <c r="L22" s="167">
        <f t="shared" si="2"/>
        <v>86.721566666666661</v>
      </c>
      <c r="M22" s="98">
        <v>3200</v>
      </c>
      <c r="N22" s="101">
        <f t="shared" si="5"/>
        <v>106.66666666666667</v>
      </c>
    </row>
    <row r="23" spans="1:15" ht="23.25" customHeight="1">
      <c r="A23" s="27" t="s">
        <v>35</v>
      </c>
      <c r="B23" s="28" t="s">
        <v>10</v>
      </c>
      <c r="C23" s="11">
        <f t="shared" si="11"/>
        <v>250</v>
      </c>
      <c r="D23" s="11"/>
      <c r="E23" s="11">
        <v>250</v>
      </c>
      <c r="F23" s="11">
        <f t="shared" si="10"/>
        <v>291.091138</v>
      </c>
      <c r="G23" s="11"/>
      <c r="H23" s="11">
        <v>1.502138</v>
      </c>
      <c r="I23" s="11">
        <f t="shared" ref="I23:I35" si="13">J23+K23</f>
        <v>289.589</v>
      </c>
      <c r="J23" s="11"/>
      <c r="K23" s="11">
        <v>289.589</v>
      </c>
      <c r="L23" s="167">
        <f>F23/C23*100</f>
        <v>116.43645520000001</v>
      </c>
      <c r="M23" s="98">
        <v>300</v>
      </c>
      <c r="N23" s="101">
        <f t="shared" si="5"/>
        <v>120</v>
      </c>
    </row>
    <row r="24" spans="1:15" ht="23.25" customHeight="1">
      <c r="A24" s="27" t="s">
        <v>36</v>
      </c>
      <c r="B24" s="28" t="s">
        <v>12</v>
      </c>
      <c r="C24" s="11">
        <f t="shared" si="11"/>
        <v>15000</v>
      </c>
      <c r="D24" s="11"/>
      <c r="E24" s="11">
        <v>15000</v>
      </c>
      <c r="F24" s="11">
        <f t="shared" si="10"/>
        <v>25971.441999999999</v>
      </c>
      <c r="G24" s="11"/>
      <c r="H24" s="11"/>
      <c r="I24" s="11">
        <f t="shared" si="13"/>
        <v>25971.441999999999</v>
      </c>
      <c r="J24" s="64">
        <v>25971.441999999999</v>
      </c>
      <c r="K24" s="11"/>
      <c r="L24" s="167">
        <f t="shared" si="2"/>
        <v>173.14294666666666</v>
      </c>
      <c r="M24" s="98">
        <v>30000</v>
      </c>
      <c r="N24" s="101">
        <f t="shared" si="5"/>
        <v>200</v>
      </c>
      <c r="O24" s="19"/>
    </row>
    <row r="25" spans="1:15" s="176" customFormat="1" ht="23.25" customHeight="1">
      <c r="A25" s="170"/>
      <c r="B25" s="171" t="s">
        <v>92</v>
      </c>
      <c r="C25" s="172">
        <f t="shared" si="11"/>
        <v>8468</v>
      </c>
      <c r="D25" s="172"/>
      <c r="E25" s="172">
        <v>8468</v>
      </c>
      <c r="F25" s="172">
        <f t="shared" si="10"/>
        <v>9518.462168</v>
      </c>
      <c r="G25" s="172"/>
      <c r="H25" s="172"/>
      <c r="I25" s="172">
        <f t="shared" si="13"/>
        <v>9518.462168</v>
      </c>
      <c r="J25" s="173">
        <v>9518.462168</v>
      </c>
      <c r="K25" s="172"/>
      <c r="L25" s="174">
        <f t="shared" si="2"/>
        <v>112.40507992442134</v>
      </c>
      <c r="M25" s="175">
        <v>10000</v>
      </c>
      <c r="N25" s="101">
        <f t="shared" si="5"/>
        <v>118.09163911195087</v>
      </c>
    </row>
    <row r="26" spans="1:15" ht="23.25" customHeight="1">
      <c r="A26" s="27" t="s">
        <v>49</v>
      </c>
      <c r="B26" s="28" t="s">
        <v>11</v>
      </c>
      <c r="C26" s="10">
        <f>D26+E26</f>
        <v>600</v>
      </c>
      <c r="D26" s="10"/>
      <c r="E26" s="10">
        <v>600</v>
      </c>
      <c r="F26" s="10">
        <f t="shared" si="10"/>
        <v>417.23599999999999</v>
      </c>
      <c r="G26" s="10"/>
      <c r="H26" s="10">
        <v>180.06899999999999</v>
      </c>
      <c r="I26" s="10">
        <f t="shared" si="13"/>
        <v>237.167</v>
      </c>
      <c r="J26" s="10">
        <v>237.167</v>
      </c>
      <c r="K26" s="10"/>
      <c r="L26" s="168">
        <f t="shared" si="2"/>
        <v>69.539333333333332</v>
      </c>
      <c r="M26" s="98">
        <v>600</v>
      </c>
      <c r="N26" s="101">
        <f t="shared" si="5"/>
        <v>100</v>
      </c>
    </row>
    <row r="27" spans="1:15" ht="23.25" hidden="1" customHeight="1">
      <c r="A27" s="27"/>
      <c r="B27" s="28"/>
      <c r="C27" s="10"/>
      <c r="D27" s="10"/>
      <c r="E27" s="10"/>
      <c r="F27" s="10"/>
      <c r="G27" s="10"/>
      <c r="H27" s="10"/>
      <c r="I27" s="10"/>
      <c r="J27" s="10"/>
      <c r="K27" s="10"/>
      <c r="L27" s="168"/>
      <c r="M27" s="98"/>
      <c r="N27" s="101" t="e">
        <f t="shared" si="5"/>
        <v>#DIV/0!</v>
      </c>
    </row>
    <row r="28" spans="1:15" ht="23.25" customHeight="1">
      <c r="A28" s="27" t="s">
        <v>50</v>
      </c>
      <c r="B28" s="28" t="s">
        <v>13</v>
      </c>
      <c r="C28" s="10">
        <f>D28+E28</f>
        <v>7000</v>
      </c>
      <c r="D28" s="10"/>
      <c r="E28" s="10">
        <f>4280+2720</f>
        <v>7000</v>
      </c>
      <c r="F28" s="10">
        <f t="shared" si="10"/>
        <v>16334.231000000002</v>
      </c>
      <c r="G28" s="10">
        <v>8852.2260000000006</v>
      </c>
      <c r="H28" s="10">
        <v>1379.4680000000001</v>
      </c>
      <c r="I28" s="10">
        <f t="shared" si="13"/>
        <v>6102.5370000000003</v>
      </c>
      <c r="J28" s="68">
        <v>3701.9630000000002</v>
      </c>
      <c r="K28" s="68">
        <v>2400.5740000000001</v>
      </c>
      <c r="L28" s="168">
        <f t="shared" si="2"/>
        <v>233.34615714285718</v>
      </c>
      <c r="M28" s="98">
        <v>17000</v>
      </c>
      <c r="N28" s="101">
        <f t="shared" si="5"/>
        <v>242.85714285714283</v>
      </c>
    </row>
    <row r="29" spans="1:15" s="24" customFormat="1" ht="23.25" customHeight="1">
      <c r="A29" s="65">
        <v>2</v>
      </c>
      <c r="B29" s="30" t="s">
        <v>48</v>
      </c>
      <c r="C29" s="9">
        <f>SUM(C30:C31)</f>
        <v>425307</v>
      </c>
      <c r="D29" s="9">
        <f t="shared" ref="D29:E29" si="14">SUM(D30:D31)</f>
        <v>0</v>
      </c>
      <c r="E29" s="9">
        <f t="shared" si="14"/>
        <v>425307</v>
      </c>
      <c r="F29" s="9">
        <f>SUM(F30:F31)</f>
        <v>499116.625</v>
      </c>
      <c r="G29" s="9">
        <f t="shared" ref="G29:K29" si="15">SUM(G30:G31)</f>
        <v>0</v>
      </c>
      <c r="H29" s="9">
        <f t="shared" si="15"/>
        <v>0</v>
      </c>
      <c r="I29" s="9">
        <f>SUM(I30:I31)</f>
        <v>499116.625</v>
      </c>
      <c r="J29" s="9">
        <f t="shared" si="15"/>
        <v>424210.93400000001</v>
      </c>
      <c r="K29" s="9">
        <f t="shared" si="15"/>
        <v>74905.690999999992</v>
      </c>
      <c r="L29" s="169">
        <f t="shared" si="2"/>
        <v>117.35443456138741</v>
      </c>
      <c r="M29" s="32">
        <f>M30+M31</f>
        <v>541207</v>
      </c>
      <c r="N29" s="97">
        <f t="shared" si="5"/>
        <v>127.25090346502643</v>
      </c>
    </row>
    <row r="30" spans="1:15" ht="23.25" customHeight="1">
      <c r="A30" s="27" t="s">
        <v>27</v>
      </c>
      <c r="B30" s="31" t="s">
        <v>38</v>
      </c>
      <c r="C30" s="10">
        <f>D30+E30</f>
        <v>391207</v>
      </c>
      <c r="D30" s="10"/>
      <c r="E30" s="10">
        <v>391207</v>
      </c>
      <c r="F30" s="10">
        <f t="shared" ref="F30:F35" si="16">G30+H30+I30</f>
        <v>351607</v>
      </c>
      <c r="G30" s="10"/>
      <c r="H30" s="10"/>
      <c r="I30" s="10">
        <f>J30+K30</f>
        <v>351607</v>
      </c>
      <c r="J30" s="10">
        <v>293207</v>
      </c>
      <c r="K30" s="10">
        <v>58400</v>
      </c>
      <c r="L30" s="168">
        <f t="shared" si="2"/>
        <v>89.877481742402367</v>
      </c>
      <c r="M30" s="98">
        <f>C30</f>
        <v>391207</v>
      </c>
      <c r="N30" s="101">
        <f t="shared" si="5"/>
        <v>100</v>
      </c>
    </row>
    <row r="31" spans="1:15" ht="23.25" customHeight="1">
      <c r="A31" s="27" t="s">
        <v>28</v>
      </c>
      <c r="B31" s="31" t="s">
        <v>39</v>
      </c>
      <c r="C31" s="10">
        <f>D31+E31</f>
        <v>34100</v>
      </c>
      <c r="D31" s="10"/>
      <c r="E31" s="10">
        <v>34100</v>
      </c>
      <c r="F31" s="10">
        <f t="shared" si="16"/>
        <v>147509.625</v>
      </c>
      <c r="G31" s="10"/>
      <c r="H31" s="10"/>
      <c r="I31" s="10">
        <f t="shared" si="13"/>
        <v>147509.625</v>
      </c>
      <c r="J31" s="63">
        <v>131003.93399999999</v>
      </c>
      <c r="K31" s="63">
        <v>16505.690999999999</v>
      </c>
      <c r="L31" s="168">
        <f t="shared" si="2"/>
        <v>432.5795454545455</v>
      </c>
      <c r="M31" s="98">
        <v>150000</v>
      </c>
      <c r="N31" s="101">
        <f t="shared" si="5"/>
        <v>439.88269794721407</v>
      </c>
      <c r="O31" s="19"/>
    </row>
    <row r="32" spans="1:15" s="24" customFormat="1" ht="23.25" customHeight="1">
      <c r="A32" s="22">
        <v>3</v>
      </c>
      <c r="B32" s="25" t="s">
        <v>86</v>
      </c>
      <c r="C32" s="10">
        <f t="shared" ref="C32:C34" si="17">D32+E32</f>
        <v>0</v>
      </c>
      <c r="D32" s="12"/>
      <c r="E32" s="12"/>
      <c r="F32" s="12">
        <f t="shared" si="16"/>
        <v>752.54399699999999</v>
      </c>
      <c r="G32" s="12"/>
      <c r="H32" s="12"/>
      <c r="I32" s="12">
        <f>J32+K32</f>
        <v>752.54399699999999</v>
      </c>
      <c r="J32" s="32"/>
      <c r="K32" s="32">
        <v>752.54399699999999</v>
      </c>
      <c r="L32" s="168"/>
      <c r="M32" s="32"/>
      <c r="N32" s="101"/>
    </row>
    <row r="33" spans="1:14" s="24" customFormat="1" ht="23.25" customHeight="1">
      <c r="A33" s="22">
        <v>4</v>
      </c>
      <c r="B33" s="25" t="s">
        <v>41</v>
      </c>
      <c r="C33" s="9">
        <f t="shared" si="17"/>
        <v>0</v>
      </c>
      <c r="D33" s="12"/>
      <c r="E33" s="9">
        <v>0</v>
      </c>
      <c r="F33" s="9">
        <f t="shared" si="16"/>
        <v>198776.43145600002</v>
      </c>
      <c r="G33" s="12"/>
      <c r="H33" s="12"/>
      <c r="I33" s="9">
        <f>J33+K33</f>
        <v>198776.43145600002</v>
      </c>
      <c r="J33" s="9">
        <v>185737.51315700001</v>
      </c>
      <c r="K33" s="9">
        <v>13038.918299000001</v>
      </c>
      <c r="L33" s="168"/>
      <c r="M33" s="32">
        <f>F33</f>
        <v>198776.43145600002</v>
      </c>
      <c r="N33" s="97"/>
    </row>
    <row r="34" spans="1:14" s="24" customFormat="1" ht="23.25" customHeight="1">
      <c r="A34" s="22">
        <v>5</v>
      </c>
      <c r="B34" s="25" t="s">
        <v>85</v>
      </c>
      <c r="C34" s="10">
        <f t="shared" si="17"/>
        <v>0</v>
      </c>
      <c r="D34" s="12"/>
      <c r="E34" s="9"/>
      <c r="F34" s="9">
        <f t="shared" si="16"/>
        <v>157.66300000000001</v>
      </c>
      <c r="G34" s="12"/>
      <c r="H34" s="12"/>
      <c r="I34" s="9">
        <f t="shared" si="13"/>
        <v>157.66300000000001</v>
      </c>
      <c r="J34" s="9">
        <v>69.25</v>
      </c>
      <c r="K34" s="9">
        <v>88.412999999999997</v>
      </c>
      <c r="L34" s="168"/>
      <c r="M34" s="32">
        <v>200</v>
      </c>
      <c r="N34" s="97"/>
    </row>
    <row r="35" spans="1:14" s="24" customFormat="1" ht="23.25" customHeight="1">
      <c r="A35" s="22">
        <v>6</v>
      </c>
      <c r="B35" s="25" t="s">
        <v>87</v>
      </c>
      <c r="C35" s="9"/>
      <c r="D35" s="9"/>
      <c r="E35" s="9"/>
      <c r="F35" s="9">
        <f t="shared" si="16"/>
        <v>0</v>
      </c>
      <c r="G35" s="9"/>
      <c r="H35" s="9"/>
      <c r="I35" s="9">
        <f t="shared" si="13"/>
        <v>0</v>
      </c>
      <c r="J35" s="9"/>
      <c r="K35" s="9"/>
      <c r="L35" s="168"/>
      <c r="M35" s="32"/>
      <c r="N35" s="97"/>
    </row>
    <row r="36" spans="1:14" s="24" customFormat="1" ht="19.5" customHeight="1">
      <c r="A36" s="210" t="s">
        <v>51</v>
      </c>
      <c r="B36" s="210"/>
      <c r="C36" s="8">
        <f t="shared" ref="C36:E36" si="18">C11+C13</f>
        <v>488157</v>
      </c>
      <c r="D36" s="8">
        <f>D11+D13</f>
        <v>1600</v>
      </c>
      <c r="E36" s="8">
        <f t="shared" si="18"/>
        <v>486557</v>
      </c>
      <c r="F36" s="9">
        <f>F11+F13</f>
        <v>787520.35659099999</v>
      </c>
      <c r="G36" s="8">
        <f>G11+G13</f>
        <v>10756.653</v>
      </c>
      <c r="H36" s="8">
        <f t="shared" ref="H36" si="19">H11+H13</f>
        <v>3310.9841379999998</v>
      </c>
      <c r="I36" s="8">
        <f>I11+I13</f>
        <v>773452.719453</v>
      </c>
      <c r="J36" s="8">
        <f t="shared" ref="J36:M36" si="20">J11+J13</f>
        <v>678944.48015700001</v>
      </c>
      <c r="K36" s="8">
        <f t="shared" si="20"/>
        <v>94508.239295999985</v>
      </c>
      <c r="L36" s="169">
        <f t="shared" ref="L36" si="21">F36/C36*100</f>
        <v>161.32522049074376</v>
      </c>
      <c r="M36" s="8">
        <f t="shared" si="20"/>
        <v>836253.43145600008</v>
      </c>
      <c r="N36" s="97">
        <f t="shared" si="5"/>
        <v>171.3082945560547</v>
      </c>
    </row>
    <row r="37" spans="1:14">
      <c r="B37" s="34"/>
      <c r="G37" s="35"/>
    </row>
    <row r="38" spans="1:14">
      <c r="G38" s="19"/>
      <c r="H38" s="19"/>
      <c r="I38" s="211"/>
      <c r="J38" s="211"/>
      <c r="K38" s="211"/>
      <c r="L38" s="211"/>
      <c r="M38" s="100"/>
    </row>
    <row r="39" spans="1:14">
      <c r="B39" s="66"/>
      <c r="H39" s="19"/>
      <c r="I39" s="212"/>
      <c r="J39" s="212"/>
      <c r="K39" s="212"/>
      <c r="L39" s="212"/>
      <c r="M39" s="70"/>
    </row>
    <row r="40" spans="1:14">
      <c r="K40" s="36"/>
    </row>
    <row r="44" spans="1:14">
      <c r="J44" s="19"/>
    </row>
    <row r="46" spans="1:14">
      <c r="B46" s="66"/>
      <c r="I46" s="217"/>
      <c r="J46" s="217"/>
      <c r="K46" s="217"/>
      <c r="L46" s="217"/>
    </row>
  </sheetData>
  <mergeCells count="23">
    <mergeCell ref="M6:M8"/>
    <mergeCell ref="N6:N8"/>
    <mergeCell ref="A4:L4"/>
    <mergeCell ref="A5:C5"/>
    <mergeCell ref="A2:N2"/>
    <mergeCell ref="A3:N3"/>
    <mergeCell ref="I46:L46"/>
    <mergeCell ref="G6:K6"/>
    <mergeCell ref="L6:L8"/>
    <mergeCell ref="D7:D8"/>
    <mergeCell ref="E7:E8"/>
    <mergeCell ref="G7:G8"/>
    <mergeCell ref="H7:H8"/>
    <mergeCell ref="I7:I8"/>
    <mergeCell ref="J7:K7"/>
    <mergeCell ref="D6:E6"/>
    <mergeCell ref="F6:F8"/>
    <mergeCell ref="A36:B36"/>
    <mergeCell ref="I38:L38"/>
    <mergeCell ref="I39:L39"/>
    <mergeCell ref="A6:A8"/>
    <mergeCell ref="B6:B8"/>
    <mergeCell ref="C6:C8"/>
  </mergeCells>
  <printOptions horizontalCentered="1" verticalCentered="1"/>
  <pageMargins left="0" right="0" top="0.23622047244094491" bottom="0.23622047244094491" header="0.15748031496062992" footer="0.15748031496062992"/>
  <pageSetup paperSize="9" scale="58" fitToHeight="0" orientation="landscape" r:id="rId1"/>
  <headerFooter scaleWithDoc="0"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FF00"/>
  </sheetPr>
  <dimension ref="A1:I41"/>
  <sheetViews>
    <sheetView workbookViewId="0">
      <selection activeCell="A3" sqref="A3:G3"/>
    </sheetView>
  </sheetViews>
  <sheetFormatPr defaultColWidth="9.109375" defaultRowHeight="15.75"/>
  <cols>
    <col min="1" max="1" width="6.44140625" style="38" customWidth="1"/>
    <col min="2" max="2" width="48.88671875" style="38" customWidth="1"/>
    <col min="3" max="3" width="17.5546875" style="58" customWidth="1"/>
    <col min="4" max="4" width="17.5546875" style="38" customWidth="1"/>
    <col min="5" max="5" width="9.33203125" style="38" customWidth="1"/>
    <col min="6" max="6" width="12.88671875" style="38" customWidth="1"/>
    <col min="7" max="7" width="10.44140625" style="38" customWidth="1"/>
    <col min="8" max="8" width="9.109375" style="38"/>
    <col min="9" max="9" width="9.88671875" style="38" bestFit="1" customWidth="1"/>
    <col min="10" max="16384" width="9.109375" style="38"/>
  </cols>
  <sheetData>
    <row r="1" spans="1:9" s="7" customFormat="1" ht="16.5">
      <c r="A1" s="5"/>
      <c r="B1" s="5"/>
      <c r="C1" s="40"/>
      <c r="G1" s="6" t="s">
        <v>53</v>
      </c>
    </row>
    <row r="2" spans="1:9" ht="18.75">
      <c r="A2" s="238" t="s">
        <v>88</v>
      </c>
      <c r="B2" s="238"/>
      <c r="C2" s="238"/>
      <c r="D2" s="238"/>
      <c r="E2" s="238"/>
      <c r="F2" s="238"/>
      <c r="G2" s="238"/>
    </row>
    <row r="3" spans="1:9">
      <c r="A3" s="246" t="s">
        <v>169</v>
      </c>
      <c r="B3" s="246"/>
      <c r="C3" s="246"/>
      <c r="D3" s="246"/>
      <c r="E3" s="246"/>
      <c r="F3" s="246"/>
      <c r="G3" s="246"/>
    </row>
    <row r="4" spans="1:9">
      <c r="A4" s="233"/>
      <c r="B4" s="233"/>
      <c r="C4" s="233"/>
      <c r="D4" s="233"/>
      <c r="E4" s="233"/>
    </row>
    <row r="5" spans="1:9">
      <c r="A5" s="41"/>
      <c r="B5" s="41"/>
      <c r="C5" s="42"/>
      <c r="E5" s="209"/>
      <c r="F5" s="209" t="s">
        <v>0</v>
      </c>
    </row>
    <row r="6" spans="1:9" ht="48.75" customHeight="1">
      <c r="A6" s="239" t="s">
        <v>29</v>
      </c>
      <c r="B6" s="240" t="s">
        <v>54</v>
      </c>
      <c r="C6" s="241" t="s">
        <v>55</v>
      </c>
      <c r="D6" s="237" t="s">
        <v>168</v>
      </c>
      <c r="E6" s="237"/>
      <c r="F6" s="237" t="s">
        <v>120</v>
      </c>
      <c r="G6" s="237"/>
    </row>
    <row r="7" spans="1:9" ht="27.75" customHeight="1">
      <c r="A7" s="239"/>
      <c r="B7" s="240"/>
      <c r="C7" s="242"/>
      <c r="D7" s="43" t="s">
        <v>56</v>
      </c>
      <c r="E7" s="43" t="s">
        <v>57</v>
      </c>
      <c r="F7" s="72" t="s">
        <v>56</v>
      </c>
      <c r="G7" s="72" t="s">
        <v>57</v>
      </c>
    </row>
    <row r="8" spans="1:9" s="49" customFormat="1" ht="18.75" customHeight="1">
      <c r="A8" s="44" t="s">
        <v>3</v>
      </c>
      <c r="B8" s="45" t="s">
        <v>58</v>
      </c>
      <c r="C8" s="46">
        <f>C9+C17+C28+C29+C30</f>
        <v>401619.07400000002</v>
      </c>
      <c r="D8" s="46">
        <f>D9+D17+D28+D29+D30</f>
        <v>414892.138737</v>
      </c>
      <c r="E8" s="47">
        <f t="shared" ref="E8:E9" si="0">D8/C8*100</f>
        <v>103.30488903447848</v>
      </c>
      <c r="F8" s="46">
        <f>F9+F17+F28+F29+F30</f>
        <v>583215.47310800001</v>
      </c>
      <c r="G8" s="47">
        <f>F8/C8*100</f>
        <v>145.21607933093335</v>
      </c>
      <c r="I8" s="71"/>
    </row>
    <row r="9" spans="1:9" s="205" customFormat="1" ht="18.75" customHeight="1">
      <c r="A9" s="44">
        <v>1</v>
      </c>
      <c r="B9" s="50" t="s">
        <v>59</v>
      </c>
      <c r="C9" s="46">
        <f>SUM(C10:C16)</f>
        <v>43000</v>
      </c>
      <c r="D9" s="46">
        <f>SUM(D10:D16)</f>
        <v>165388.29128199999</v>
      </c>
      <c r="E9" s="203">
        <f t="shared" si="0"/>
        <v>384.62393321395348</v>
      </c>
      <c r="F9" s="46">
        <f>SUM(F10:F16)</f>
        <v>168768</v>
      </c>
      <c r="G9" s="203">
        <f>F9/C9*100</f>
        <v>392.48372093023255</v>
      </c>
      <c r="H9" s="204"/>
    </row>
    <row r="10" spans="1:9" s="205" customFormat="1" ht="18.75" customHeight="1">
      <c r="A10" s="39" t="s">
        <v>31</v>
      </c>
      <c r="B10" s="51" t="s">
        <v>93</v>
      </c>
      <c r="C10" s="206">
        <v>0</v>
      </c>
      <c r="D10" s="52">
        <v>114.5</v>
      </c>
      <c r="E10" s="207"/>
      <c r="F10" s="52">
        <v>1300</v>
      </c>
      <c r="G10" s="207"/>
    </row>
    <row r="11" spans="1:9" s="205" customFormat="1" ht="18.75" customHeight="1">
      <c r="A11" s="39" t="s">
        <v>32</v>
      </c>
      <c r="B11" s="51" t="s">
        <v>94</v>
      </c>
      <c r="C11" s="206">
        <v>0</v>
      </c>
      <c r="D11" s="52">
        <v>8897.0640000000003</v>
      </c>
      <c r="E11" s="207"/>
      <c r="F11" s="52">
        <v>8500</v>
      </c>
      <c r="G11" s="207"/>
    </row>
    <row r="12" spans="1:9" s="205" customFormat="1" ht="18.75" customHeight="1">
      <c r="A12" s="39" t="s">
        <v>33</v>
      </c>
      <c r="B12" s="51" t="s">
        <v>95</v>
      </c>
      <c r="C12" s="206">
        <v>0</v>
      </c>
      <c r="D12" s="52">
        <v>3778.9340000000002</v>
      </c>
      <c r="E12" s="207"/>
      <c r="F12" s="52">
        <v>9500</v>
      </c>
      <c r="G12" s="207"/>
    </row>
    <row r="13" spans="1:9" s="205" customFormat="1" ht="18.75" customHeight="1">
      <c r="A13" s="39" t="s">
        <v>34</v>
      </c>
      <c r="B13" s="51" t="s">
        <v>60</v>
      </c>
      <c r="C13" s="206">
        <f>23000+15000-C15</f>
        <v>29532</v>
      </c>
      <c r="D13" s="52">
        <v>135594.87599999999</v>
      </c>
      <c r="E13" s="207">
        <f t="shared" ref="E13:E28" si="1">D13/C13*100</f>
        <v>459.14559122308003</v>
      </c>
      <c r="F13" s="52">
        <v>126000</v>
      </c>
      <c r="G13" s="207">
        <f>F13/C13*100</f>
        <v>426.65583096302316</v>
      </c>
    </row>
    <row r="14" spans="1:9" s="205" customFormat="1" ht="18.75" customHeight="1">
      <c r="A14" s="39" t="s">
        <v>35</v>
      </c>
      <c r="B14" s="51" t="s">
        <v>61</v>
      </c>
      <c r="C14" s="206">
        <v>5000</v>
      </c>
      <c r="D14" s="52">
        <v>8576.6409999999996</v>
      </c>
      <c r="E14" s="207">
        <f t="shared" si="1"/>
        <v>171.53281999999999</v>
      </c>
      <c r="F14" s="52">
        <v>13000</v>
      </c>
      <c r="G14" s="207">
        <f t="shared" ref="G14:G32" si="2">F14/C14*100</f>
        <v>260</v>
      </c>
    </row>
    <row r="15" spans="1:9" s="49" customFormat="1" ht="18.75" customHeight="1">
      <c r="A15" s="39" t="s">
        <v>36</v>
      </c>
      <c r="B15" s="51" t="s">
        <v>73</v>
      </c>
      <c r="C15" s="62">
        <v>8468</v>
      </c>
      <c r="D15" s="52">
        <f>3852.178+2574.098282</f>
        <v>6426.2762819999998</v>
      </c>
      <c r="E15" s="13">
        <f t="shared" si="1"/>
        <v>75.88894995276334</v>
      </c>
      <c r="F15" s="52">
        <f>C15</f>
        <v>8468</v>
      </c>
      <c r="G15" s="13">
        <f t="shared" si="2"/>
        <v>100</v>
      </c>
    </row>
    <row r="16" spans="1:9" s="49" customFormat="1" ht="18.75" customHeight="1">
      <c r="A16" s="39" t="s">
        <v>49</v>
      </c>
      <c r="B16" s="51" t="s">
        <v>89</v>
      </c>
      <c r="C16" s="62"/>
      <c r="D16" s="52">
        <v>2000</v>
      </c>
      <c r="E16" s="13"/>
      <c r="F16" s="52">
        <f>D16</f>
        <v>2000</v>
      </c>
      <c r="G16" s="13"/>
    </row>
    <row r="17" spans="1:8" s="49" customFormat="1" ht="18.75" customHeight="1">
      <c r="A17" s="44">
        <v>2</v>
      </c>
      <c r="B17" s="50" t="s">
        <v>62</v>
      </c>
      <c r="C17" s="46">
        <f>SUM(C18:C27)</f>
        <v>351515.29600000003</v>
      </c>
      <c r="D17" s="48">
        <f>SUM(D18:D27)</f>
        <v>237696.08700000003</v>
      </c>
      <c r="E17" s="47">
        <f t="shared" si="1"/>
        <v>67.620410748782902</v>
      </c>
      <c r="F17" s="48">
        <f>SUM(F18:F27)</f>
        <v>402318.63500000001</v>
      </c>
      <c r="G17" s="47">
        <f t="shared" si="2"/>
        <v>114.45266808531711</v>
      </c>
    </row>
    <row r="18" spans="1:8" ht="18.75" customHeight="1">
      <c r="A18" s="53" t="s">
        <v>27</v>
      </c>
      <c r="B18" s="54" t="s">
        <v>63</v>
      </c>
      <c r="C18" s="14">
        <v>10300</v>
      </c>
      <c r="D18" s="52">
        <f>7327.015+2006.135</f>
        <v>9333.15</v>
      </c>
      <c r="E18" s="13">
        <f t="shared" si="1"/>
        <v>90.613106796116512</v>
      </c>
      <c r="F18" s="52">
        <f>C18</f>
        <v>10300</v>
      </c>
      <c r="G18" s="13">
        <f t="shared" si="2"/>
        <v>100</v>
      </c>
    </row>
    <row r="19" spans="1:8" ht="18.75" customHeight="1">
      <c r="A19" s="53" t="s">
        <v>28</v>
      </c>
      <c r="B19" s="51" t="s">
        <v>64</v>
      </c>
      <c r="C19" s="14">
        <v>240403.946</v>
      </c>
      <c r="D19" s="52">
        <v>160311.397</v>
      </c>
      <c r="E19" s="13">
        <f t="shared" si="1"/>
        <v>66.684178719761945</v>
      </c>
      <c r="F19" s="52">
        <f>C19+5000+20663</f>
        <v>266066.946</v>
      </c>
      <c r="G19" s="13">
        <f t="shared" si="2"/>
        <v>110.67494957008735</v>
      </c>
    </row>
    <row r="20" spans="1:8" ht="18.75" customHeight="1">
      <c r="A20" s="53" t="s">
        <v>77</v>
      </c>
      <c r="B20" s="51" t="s">
        <v>65</v>
      </c>
      <c r="C20" s="14">
        <v>1243.3989999999999</v>
      </c>
      <c r="D20" s="52">
        <v>1969.3989999999999</v>
      </c>
      <c r="E20" s="13">
        <f t="shared" si="1"/>
        <v>158.38833713071992</v>
      </c>
      <c r="F20" s="52">
        <v>1900</v>
      </c>
      <c r="G20" s="13">
        <f t="shared" si="2"/>
        <v>152.80694290408792</v>
      </c>
    </row>
    <row r="21" spans="1:8" ht="18.75" customHeight="1">
      <c r="A21" s="53" t="s">
        <v>78</v>
      </c>
      <c r="B21" s="51" t="s">
        <v>66</v>
      </c>
      <c r="C21" s="14">
        <v>828.649</v>
      </c>
      <c r="D21" s="52">
        <v>545.56799999999998</v>
      </c>
      <c r="E21" s="13">
        <f t="shared" si="1"/>
        <v>65.83824997073549</v>
      </c>
      <c r="F21" s="52">
        <v>1000</v>
      </c>
      <c r="G21" s="13">
        <f t="shared" si="2"/>
        <v>120.67835718138802</v>
      </c>
    </row>
    <row r="22" spans="1:8" ht="18.75" customHeight="1">
      <c r="A22" s="53" t="s">
        <v>79</v>
      </c>
      <c r="B22" s="51" t="s">
        <v>67</v>
      </c>
      <c r="C22" s="14">
        <v>687.61300000000006</v>
      </c>
      <c r="D22" s="52">
        <v>477.86399999999998</v>
      </c>
      <c r="E22" s="13">
        <f t="shared" si="1"/>
        <v>69.49606828259499</v>
      </c>
      <c r="F22" s="52">
        <v>1000</v>
      </c>
      <c r="G22" s="13">
        <f t="shared" si="2"/>
        <v>145.43064194539659</v>
      </c>
    </row>
    <row r="23" spans="1:8" ht="18.75" customHeight="1">
      <c r="A23" s="53" t="s">
        <v>80</v>
      </c>
      <c r="B23" s="51" t="s">
        <v>68</v>
      </c>
      <c r="C23" s="14">
        <v>3912</v>
      </c>
      <c r="D23" s="52">
        <v>281.815</v>
      </c>
      <c r="E23" s="13">
        <f t="shared" si="1"/>
        <v>7.2038599182004086</v>
      </c>
      <c r="F23" s="52">
        <f t="shared" ref="F23:F26" si="3">C23</f>
        <v>3912</v>
      </c>
      <c r="G23" s="13">
        <f t="shared" si="2"/>
        <v>100</v>
      </c>
    </row>
    <row r="24" spans="1:8" ht="18.75" customHeight="1">
      <c r="A24" s="53" t="s">
        <v>81</v>
      </c>
      <c r="B24" s="51" t="s">
        <v>69</v>
      </c>
      <c r="C24" s="14">
        <f>25500+2007.575+16100+18000</f>
        <v>61607.574999999997</v>
      </c>
      <c r="D24" s="52">
        <v>43963.654000000002</v>
      </c>
      <c r="E24" s="13">
        <f t="shared" si="1"/>
        <v>71.360792889510748</v>
      </c>
      <c r="F24" s="52">
        <f>C24+2000</f>
        <v>63607.574999999997</v>
      </c>
      <c r="G24" s="13">
        <f t="shared" si="2"/>
        <v>103.24635404006732</v>
      </c>
    </row>
    <row r="25" spans="1:8" ht="18.75" customHeight="1">
      <c r="A25" s="53" t="s">
        <v>82</v>
      </c>
      <c r="B25" s="51" t="s">
        <v>70</v>
      </c>
      <c r="C25" s="14">
        <f>25340.115-182.28-109.4-168.015</f>
        <v>24880.420000000002</v>
      </c>
      <c r="D25" s="52">
        <v>19593.098000000002</v>
      </c>
      <c r="E25" s="13">
        <f t="shared" si="1"/>
        <v>78.749064525438072</v>
      </c>
      <c r="F25" s="52">
        <f>C25+20000</f>
        <v>44880.42</v>
      </c>
      <c r="G25" s="13">
        <f t="shared" si="2"/>
        <v>180.38449511704383</v>
      </c>
    </row>
    <row r="26" spans="1:8" ht="18.75" customHeight="1">
      <c r="A26" s="53" t="s">
        <v>83</v>
      </c>
      <c r="B26" s="51" t="s">
        <v>71</v>
      </c>
      <c r="C26" s="14">
        <v>1893.655</v>
      </c>
      <c r="D26" s="52">
        <v>716.428</v>
      </c>
      <c r="E26" s="13">
        <f t="shared" si="1"/>
        <v>37.833079415204992</v>
      </c>
      <c r="F26" s="52">
        <f t="shared" si="3"/>
        <v>1893.655</v>
      </c>
      <c r="G26" s="13">
        <f t="shared" si="2"/>
        <v>100</v>
      </c>
    </row>
    <row r="27" spans="1:8" ht="18.75" customHeight="1">
      <c r="A27" s="53" t="s">
        <v>84</v>
      </c>
      <c r="B27" s="51" t="s">
        <v>72</v>
      </c>
      <c r="C27" s="14">
        <f>1798.344+500+3000+182.28+109.4+168.015</f>
        <v>5758.0389999999998</v>
      </c>
      <c r="D27" s="55">
        <v>503.714</v>
      </c>
      <c r="E27" s="13">
        <f t="shared" si="1"/>
        <v>8.7480129953965236</v>
      </c>
      <c r="F27" s="55">
        <f>C27+2000</f>
        <v>7758.0389999999998</v>
      </c>
      <c r="G27" s="13">
        <f t="shared" si="2"/>
        <v>134.73404747692749</v>
      </c>
    </row>
    <row r="28" spans="1:8" s="49" customFormat="1" ht="18.75" customHeight="1">
      <c r="A28" s="44">
        <v>3</v>
      </c>
      <c r="B28" s="50" t="s">
        <v>74</v>
      </c>
      <c r="C28" s="46">
        <f>7003.778+100</f>
        <v>7103.7780000000002</v>
      </c>
      <c r="D28" s="52">
        <v>0</v>
      </c>
      <c r="E28" s="13">
        <f t="shared" si="1"/>
        <v>0</v>
      </c>
      <c r="F28" s="52">
        <v>0</v>
      </c>
      <c r="G28" s="13">
        <f t="shared" si="2"/>
        <v>0</v>
      </c>
    </row>
    <row r="29" spans="1:8" s="49" customFormat="1" ht="18.75" customHeight="1">
      <c r="A29" s="44">
        <v>4</v>
      </c>
      <c r="B29" s="50" t="s">
        <v>96</v>
      </c>
      <c r="C29" s="46"/>
      <c r="D29" s="52">
        <f>7049.198629-D15</f>
        <v>622.92234700000063</v>
      </c>
      <c r="E29" s="13"/>
      <c r="F29" s="52">
        <v>944</v>
      </c>
      <c r="G29" s="13"/>
    </row>
    <row r="30" spans="1:8" s="49" customFormat="1" ht="18.75" customHeight="1">
      <c r="A30" s="44">
        <v>5</v>
      </c>
      <c r="B30" s="50" t="s">
        <v>97</v>
      </c>
      <c r="C30" s="46"/>
      <c r="D30" s="52">
        <v>11184.838108</v>
      </c>
      <c r="E30" s="13"/>
      <c r="F30" s="52">
        <v>11184.838108</v>
      </c>
      <c r="G30" s="13"/>
    </row>
    <row r="31" spans="1:8" s="49" customFormat="1" ht="18.75" customHeight="1">
      <c r="A31" s="44" t="s">
        <v>4</v>
      </c>
      <c r="B31" s="56" t="s">
        <v>75</v>
      </c>
      <c r="C31" s="46">
        <v>84937.926000000007</v>
      </c>
      <c r="D31" s="48">
        <v>69838.055999999997</v>
      </c>
      <c r="E31" s="33">
        <f>D31/C31*100</f>
        <v>82.222464438324039</v>
      </c>
      <c r="F31" s="48">
        <v>110000</v>
      </c>
      <c r="G31" s="47">
        <f t="shared" si="2"/>
        <v>129.50634090123648</v>
      </c>
      <c r="H31" s="71"/>
    </row>
    <row r="32" spans="1:8" s="49" customFormat="1" ht="18.75" customHeight="1">
      <c r="A32" s="243" t="s">
        <v>76</v>
      </c>
      <c r="B32" s="244"/>
      <c r="C32" s="46">
        <f>C31+C8</f>
        <v>486557</v>
      </c>
      <c r="D32" s="57">
        <f>D31+D8</f>
        <v>484730.19473699998</v>
      </c>
      <c r="E32" s="33">
        <f>D32/C32*100</f>
        <v>99.624544449468402</v>
      </c>
      <c r="F32" s="57">
        <f>F31+F8</f>
        <v>693215.47310800001</v>
      </c>
      <c r="G32" s="47">
        <f t="shared" si="2"/>
        <v>142.4736409316894</v>
      </c>
    </row>
    <row r="33" spans="2:7" s="15" customFormat="1">
      <c r="C33" s="245"/>
      <c r="D33" s="245"/>
      <c r="E33" s="245"/>
    </row>
    <row r="34" spans="2:7" s="15" customFormat="1">
      <c r="B34" s="37"/>
      <c r="C34" s="211"/>
      <c r="D34" s="211"/>
      <c r="E34" s="211"/>
      <c r="F34" s="69"/>
      <c r="G34" s="69"/>
    </row>
    <row r="35" spans="2:7" s="15" customFormat="1">
      <c r="C35" s="212"/>
      <c r="D35" s="212"/>
      <c r="E35" s="212"/>
      <c r="F35" s="70"/>
      <c r="G35" s="70"/>
    </row>
    <row r="36" spans="2:7" s="15" customFormat="1">
      <c r="C36" s="16"/>
      <c r="D36" s="61"/>
      <c r="E36" s="17"/>
    </row>
    <row r="37" spans="2:7" s="15" customFormat="1">
      <c r="C37" s="16"/>
      <c r="D37" s="61"/>
      <c r="E37" s="17"/>
    </row>
    <row r="38" spans="2:7" s="15" customFormat="1">
      <c r="C38" s="16"/>
      <c r="D38" s="61"/>
      <c r="E38" s="17"/>
    </row>
    <row r="39" spans="2:7" s="15" customFormat="1">
      <c r="C39" s="16"/>
      <c r="D39" s="61"/>
      <c r="E39" s="17"/>
    </row>
    <row r="40" spans="2:7" s="15" customFormat="1">
      <c r="C40" s="16"/>
      <c r="E40" s="17"/>
    </row>
    <row r="41" spans="2:7" s="15" customFormat="1">
      <c r="B41" s="37"/>
      <c r="C41" s="217"/>
      <c r="D41" s="217"/>
      <c r="E41" s="217"/>
    </row>
  </sheetData>
  <mergeCells count="13">
    <mergeCell ref="F6:G6"/>
    <mergeCell ref="A2:G2"/>
    <mergeCell ref="C41:E41"/>
    <mergeCell ref="A4:E4"/>
    <mergeCell ref="A6:A7"/>
    <mergeCell ref="B6:B7"/>
    <mergeCell ref="C6:C7"/>
    <mergeCell ref="D6:E6"/>
    <mergeCell ref="C35:E35"/>
    <mergeCell ref="A32:B32"/>
    <mergeCell ref="C33:E33"/>
    <mergeCell ref="C34:E34"/>
    <mergeCell ref="A3:G3"/>
  </mergeCells>
  <printOptions horizontalCentered="1"/>
  <pageMargins left="0.43307086614173229" right="0" top="0.74803149606299213" bottom="0.74803149606299213" header="0.31496062992125984" footer="0.31496062992125984"/>
  <pageSetup paperSize="9" scale="65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46"/>
  <sheetViews>
    <sheetView zoomScale="115" zoomScaleNormal="115" workbookViewId="0">
      <selection activeCell="A3" sqref="A3:F3"/>
    </sheetView>
  </sheetViews>
  <sheetFormatPr defaultRowHeight="18.75"/>
  <cols>
    <col min="1" max="1" width="4.88671875" style="73" customWidth="1"/>
    <col min="2" max="2" width="43" style="73" customWidth="1"/>
    <col min="3" max="3" width="11.21875" style="74" customWidth="1"/>
    <col min="4" max="4" width="13" style="94" customWidth="1"/>
    <col min="5" max="5" width="10.88671875" style="73" customWidth="1"/>
    <col min="6" max="6" width="6.21875" style="73" customWidth="1"/>
    <col min="7" max="7" width="14.5546875" style="73" bestFit="1" customWidth="1"/>
    <col min="8" max="255" width="9.109375" style="73"/>
    <col min="256" max="256" width="9.88671875" style="73" customWidth="1"/>
    <col min="257" max="257" width="9.44140625" style="73" bestFit="1" customWidth="1"/>
    <col min="258" max="258" width="59.44140625" style="73" customWidth="1"/>
    <col min="259" max="259" width="25.6640625" style="73" customWidth="1"/>
    <col min="260" max="260" width="20.5546875" style="73" customWidth="1"/>
    <col min="261" max="261" width="18.6640625" style="73" customWidth="1"/>
    <col min="262" max="262" width="14.5546875" style="73" bestFit="1" customWidth="1"/>
    <col min="263" max="263" width="17.33203125" style="73" customWidth="1"/>
    <col min="264" max="511" width="9.109375" style="73"/>
    <col min="512" max="512" width="9.88671875" style="73" customWidth="1"/>
    <col min="513" max="513" width="9.44140625" style="73" bestFit="1" customWidth="1"/>
    <col min="514" max="514" width="59.44140625" style="73" customWidth="1"/>
    <col min="515" max="515" width="25.6640625" style="73" customWidth="1"/>
    <col min="516" max="516" width="20.5546875" style="73" customWidth="1"/>
    <col min="517" max="517" width="18.6640625" style="73" customWidth="1"/>
    <col min="518" max="518" width="14.5546875" style="73" bestFit="1" customWidth="1"/>
    <col min="519" max="519" width="17.33203125" style="73" customWidth="1"/>
    <col min="520" max="767" width="9.109375" style="73"/>
    <col min="768" max="768" width="9.88671875" style="73" customWidth="1"/>
    <col min="769" max="769" width="9.44140625" style="73" bestFit="1" customWidth="1"/>
    <col min="770" max="770" width="59.44140625" style="73" customWidth="1"/>
    <col min="771" max="771" width="25.6640625" style="73" customWidth="1"/>
    <col min="772" max="772" width="20.5546875" style="73" customWidth="1"/>
    <col min="773" max="773" width="18.6640625" style="73" customWidth="1"/>
    <col min="774" max="774" width="14.5546875" style="73" bestFit="1" customWidth="1"/>
    <col min="775" max="775" width="17.33203125" style="73" customWidth="1"/>
    <col min="776" max="1023" width="9.109375" style="73"/>
    <col min="1024" max="1024" width="9.88671875" style="73" customWidth="1"/>
    <col min="1025" max="1025" width="9.44140625" style="73" bestFit="1" customWidth="1"/>
    <col min="1026" max="1026" width="59.44140625" style="73" customWidth="1"/>
    <col min="1027" max="1027" width="25.6640625" style="73" customWidth="1"/>
    <col min="1028" max="1028" width="20.5546875" style="73" customWidth="1"/>
    <col min="1029" max="1029" width="18.6640625" style="73" customWidth="1"/>
    <col min="1030" max="1030" width="14.5546875" style="73" bestFit="1" customWidth="1"/>
    <col min="1031" max="1031" width="17.33203125" style="73" customWidth="1"/>
    <col min="1032" max="1279" width="9.109375" style="73"/>
    <col min="1280" max="1280" width="9.88671875" style="73" customWidth="1"/>
    <col min="1281" max="1281" width="9.44140625" style="73" bestFit="1" customWidth="1"/>
    <col min="1282" max="1282" width="59.44140625" style="73" customWidth="1"/>
    <col min="1283" max="1283" width="25.6640625" style="73" customWidth="1"/>
    <col min="1284" max="1284" width="20.5546875" style="73" customWidth="1"/>
    <col min="1285" max="1285" width="18.6640625" style="73" customWidth="1"/>
    <col min="1286" max="1286" width="14.5546875" style="73" bestFit="1" customWidth="1"/>
    <col min="1287" max="1287" width="17.33203125" style="73" customWidth="1"/>
    <col min="1288" max="1535" width="9.109375" style="73"/>
    <col min="1536" max="1536" width="9.88671875" style="73" customWidth="1"/>
    <col min="1537" max="1537" width="9.44140625" style="73" bestFit="1" customWidth="1"/>
    <col min="1538" max="1538" width="59.44140625" style="73" customWidth="1"/>
    <col min="1539" max="1539" width="25.6640625" style="73" customWidth="1"/>
    <col min="1540" max="1540" width="20.5546875" style="73" customWidth="1"/>
    <col min="1541" max="1541" width="18.6640625" style="73" customWidth="1"/>
    <col min="1542" max="1542" width="14.5546875" style="73" bestFit="1" customWidth="1"/>
    <col min="1543" max="1543" width="17.33203125" style="73" customWidth="1"/>
    <col min="1544" max="1791" width="9.109375" style="73"/>
    <col min="1792" max="1792" width="9.88671875" style="73" customWidth="1"/>
    <col min="1793" max="1793" width="9.44140625" style="73" bestFit="1" customWidth="1"/>
    <col min="1794" max="1794" width="59.44140625" style="73" customWidth="1"/>
    <col min="1795" max="1795" width="25.6640625" style="73" customWidth="1"/>
    <col min="1796" max="1796" width="20.5546875" style="73" customWidth="1"/>
    <col min="1797" max="1797" width="18.6640625" style="73" customWidth="1"/>
    <col min="1798" max="1798" width="14.5546875" style="73" bestFit="1" customWidth="1"/>
    <col min="1799" max="1799" width="17.33203125" style="73" customWidth="1"/>
    <col min="1800" max="2047" width="9.109375" style="73"/>
    <col min="2048" max="2048" width="9.88671875" style="73" customWidth="1"/>
    <col min="2049" max="2049" width="9.44140625" style="73" bestFit="1" customWidth="1"/>
    <col min="2050" max="2050" width="59.44140625" style="73" customWidth="1"/>
    <col min="2051" max="2051" width="25.6640625" style="73" customWidth="1"/>
    <col min="2052" max="2052" width="20.5546875" style="73" customWidth="1"/>
    <col min="2053" max="2053" width="18.6640625" style="73" customWidth="1"/>
    <col min="2054" max="2054" width="14.5546875" style="73" bestFit="1" customWidth="1"/>
    <col min="2055" max="2055" width="17.33203125" style="73" customWidth="1"/>
    <col min="2056" max="2303" width="9.109375" style="73"/>
    <col min="2304" max="2304" width="9.88671875" style="73" customWidth="1"/>
    <col min="2305" max="2305" width="9.44140625" style="73" bestFit="1" customWidth="1"/>
    <col min="2306" max="2306" width="59.44140625" style="73" customWidth="1"/>
    <col min="2307" max="2307" width="25.6640625" style="73" customWidth="1"/>
    <col min="2308" max="2308" width="20.5546875" style="73" customWidth="1"/>
    <col min="2309" max="2309" width="18.6640625" style="73" customWidth="1"/>
    <col min="2310" max="2310" width="14.5546875" style="73" bestFit="1" customWidth="1"/>
    <col min="2311" max="2311" width="17.33203125" style="73" customWidth="1"/>
    <col min="2312" max="2559" width="9.109375" style="73"/>
    <col min="2560" max="2560" width="9.88671875" style="73" customWidth="1"/>
    <col min="2561" max="2561" width="9.44140625" style="73" bestFit="1" customWidth="1"/>
    <col min="2562" max="2562" width="59.44140625" style="73" customWidth="1"/>
    <col min="2563" max="2563" width="25.6640625" style="73" customWidth="1"/>
    <col min="2564" max="2564" width="20.5546875" style="73" customWidth="1"/>
    <col min="2565" max="2565" width="18.6640625" style="73" customWidth="1"/>
    <col min="2566" max="2566" width="14.5546875" style="73" bestFit="1" customWidth="1"/>
    <col min="2567" max="2567" width="17.33203125" style="73" customWidth="1"/>
    <col min="2568" max="2815" width="9.109375" style="73"/>
    <col min="2816" max="2816" width="9.88671875" style="73" customWidth="1"/>
    <col min="2817" max="2817" width="9.44140625" style="73" bestFit="1" customWidth="1"/>
    <col min="2818" max="2818" width="59.44140625" style="73" customWidth="1"/>
    <col min="2819" max="2819" width="25.6640625" style="73" customWidth="1"/>
    <col min="2820" max="2820" width="20.5546875" style="73" customWidth="1"/>
    <col min="2821" max="2821" width="18.6640625" style="73" customWidth="1"/>
    <col min="2822" max="2822" width="14.5546875" style="73" bestFit="1" customWidth="1"/>
    <col min="2823" max="2823" width="17.33203125" style="73" customWidth="1"/>
    <col min="2824" max="3071" width="9.109375" style="73"/>
    <col min="3072" max="3072" width="9.88671875" style="73" customWidth="1"/>
    <col min="3073" max="3073" width="9.44140625" style="73" bestFit="1" customWidth="1"/>
    <col min="3074" max="3074" width="59.44140625" style="73" customWidth="1"/>
    <col min="3075" max="3075" width="25.6640625" style="73" customWidth="1"/>
    <col min="3076" max="3076" width="20.5546875" style="73" customWidth="1"/>
    <col min="3077" max="3077" width="18.6640625" style="73" customWidth="1"/>
    <col min="3078" max="3078" width="14.5546875" style="73" bestFit="1" customWidth="1"/>
    <col min="3079" max="3079" width="17.33203125" style="73" customWidth="1"/>
    <col min="3080" max="3327" width="9.109375" style="73"/>
    <col min="3328" max="3328" width="9.88671875" style="73" customWidth="1"/>
    <col min="3329" max="3329" width="9.44140625" style="73" bestFit="1" customWidth="1"/>
    <col min="3330" max="3330" width="59.44140625" style="73" customWidth="1"/>
    <col min="3331" max="3331" width="25.6640625" style="73" customWidth="1"/>
    <col min="3332" max="3332" width="20.5546875" style="73" customWidth="1"/>
    <col min="3333" max="3333" width="18.6640625" style="73" customWidth="1"/>
    <col min="3334" max="3334" width="14.5546875" style="73" bestFit="1" customWidth="1"/>
    <col min="3335" max="3335" width="17.33203125" style="73" customWidth="1"/>
    <col min="3336" max="3583" width="9.109375" style="73"/>
    <col min="3584" max="3584" width="9.88671875" style="73" customWidth="1"/>
    <col min="3585" max="3585" width="9.44140625" style="73" bestFit="1" customWidth="1"/>
    <col min="3586" max="3586" width="59.44140625" style="73" customWidth="1"/>
    <col min="3587" max="3587" width="25.6640625" style="73" customWidth="1"/>
    <col min="3588" max="3588" width="20.5546875" style="73" customWidth="1"/>
    <col min="3589" max="3589" width="18.6640625" style="73" customWidth="1"/>
    <col min="3590" max="3590" width="14.5546875" style="73" bestFit="1" customWidth="1"/>
    <col min="3591" max="3591" width="17.33203125" style="73" customWidth="1"/>
    <col min="3592" max="3839" width="9.109375" style="73"/>
    <col min="3840" max="3840" width="9.88671875" style="73" customWidth="1"/>
    <col min="3841" max="3841" width="9.44140625" style="73" bestFit="1" customWidth="1"/>
    <col min="3842" max="3842" width="59.44140625" style="73" customWidth="1"/>
    <col min="3843" max="3843" width="25.6640625" style="73" customWidth="1"/>
    <col min="3844" max="3844" width="20.5546875" style="73" customWidth="1"/>
    <col min="3845" max="3845" width="18.6640625" style="73" customWidth="1"/>
    <col min="3846" max="3846" width="14.5546875" style="73" bestFit="1" customWidth="1"/>
    <col min="3847" max="3847" width="17.33203125" style="73" customWidth="1"/>
    <col min="3848" max="4095" width="9.109375" style="73"/>
    <col min="4096" max="4096" width="9.88671875" style="73" customWidth="1"/>
    <col min="4097" max="4097" width="9.44140625" style="73" bestFit="1" customWidth="1"/>
    <col min="4098" max="4098" width="59.44140625" style="73" customWidth="1"/>
    <col min="4099" max="4099" width="25.6640625" style="73" customWidth="1"/>
    <col min="4100" max="4100" width="20.5546875" style="73" customWidth="1"/>
    <col min="4101" max="4101" width="18.6640625" style="73" customWidth="1"/>
    <col min="4102" max="4102" width="14.5546875" style="73" bestFit="1" customWidth="1"/>
    <col min="4103" max="4103" width="17.33203125" style="73" customWidth="1"/>
    <col min="4104" max="4351" width="9.109375" style="73"/>
    <col min="4352" max="4352" width="9.88671875" style="73" customWidth="1"/>
    <col min="4353" max="4353" width="9.44140625" style="73" bestFit="1" customWidth="1"/>
    <col min="4354" max="4354" width="59.44140625" style="73" customWidth="1"/>
    <col min="4355" max="4355" width="25.6640625" style="73" customWidth="1"/>
    <col min="4356" max="4356" width="20.5546875" style="73" customWidth="1"/>
    <col min="4357" max="4357" width="18.6640625" style="73" customWidth="1"/>
    <col min="4358" max="4358" width="14.5546875" style="73" bestFit="1" customWidth="1"/>
    <col min="4359" max="4359" width="17.33203125" style="73" customWidth="1"/>
    <col min="4360" max="4607" width="9.109375" style="73"/>
    <col min="4608" max="4608" width="9.88671875" style="73" customWidth="1"/>
    <col min="4609" max="4609" width="9.44140625" style="73" bestFit="1" customWidth="1"/>
    <col min="4610" max="4610" width="59.44140625" style="73" customWidth="1"/>
    <col min="4611" max="4611" width="25.6640625" style="73" customWidth="1"/>
    <col min="4612" max="4612" width="20.5546875" style="73" customWidth="1"/>
    <col min="4613" max="4613" width="18.6640625" style="73" customWidth="1"/>
    <col min="4614" max="4614" width="14.5546875" style="73" bestFit="1" customWidth="1"/>
    <col min="4615" max="4615" width="17.33203125" style="73" customWidth="1"/>
    <col min="4616" max="4863" width="9.109375" style="73"/>
    <col min="4864" max="4864" width="9.88671875" style="73" customWidth="1"/>
    <col min="4865" max="4865" width="9.44140625" style="73" bestFit="1" customWidth="1"/>
    <col min="4866" max="4866" width="59.44140625" style="73" customWidth="1"/>
    <col min="4867" max="4867" width="25.6640625" style="73" customWidth="1"/>
    <col min="4868" max="4868" width="20.5546875" style="73" customWidth="1"/>
    <col min="4869" max="4869" width="18.6640625" style="73" customWidth="1"/>
    <col min="4870" max="4870" width="14.5546875" style="73" bestFit="1" customWidth="1"/>
    <col min="4871" max="4871" width="17.33203125" style="73" customWidth="1"/>
    <col min="4872" max="5119" width="9.109375" style="73"/>
    <col min="5120" max="5120" width="9.88671875" style="73" customWidth="1"/>
    <col min="5121" max="5121" width="9.44140625" style="73" bestFit="1" customWidth="1"/>
    <col min="5122" max="5122" width="59.44140625" style="73" customWidth="1"/>
    <col min="5123" max="5123" width="25.6640625" style="73" customWidth="1"/>
    <col min="5124" max="5124" width="20.5546875" style="73" customWidth="1"/>
    <col min="5125" max="5125" width="18.6640625" style="73" customWidth="1"/>
    <col min="5126" max="5126" width="14.5546875" style="73" bestFit="1" customWidth="1"/>
    <col min="5127" max="5127" width="17.33203125" style="73" customWidth="1"/>
    <col min="5128" max="5375" width="9.109375" style="73"/>
    <col min="5376" max="5376" width="9.88671875" style="73" customWidth="1"/>
    <col min="5377" max="5377" width="9.44140625" style="73" bestFit="1" customWidth="1"/>
    <col min="5378" max="5378" width="59.44140625" style="73" customWidth="1"/>
    <col min="5379" max="5379" width="25.6640625" style="73" customWidth="1"/>
    <col min="5380" max="5380" width="20.5546875" style="73" customWidth="1"/>
    <col min="5381" max="5381" width="18.6640625" style="73" customWidth="1"/>
    <col min="5382" max="5382" width="14.5546875" style="73" bestFit="1" customWidth="1"/>
    <col min="5383" max="5383" width="17.33203125" style="73" customWidth="1"/>
    <col min="5384" max="5631" width="9.109375" style="73"/>
    <col min="5632" max="5632" width="9.88671875" style="73" customWidth="1"/>
    <col min="5633" max="5633" width="9.44140625" style="73" bestFit="1" customWidth="1"/>
    <col min="5634" max="5634" width="59.44140625" style="73" customWidth="1"/>
    <col min="5635" max="5635" width="25.6640625" style="73" customWidth="1"/>
    <col min="5636" max="5636" width="20.5546875" style="73" customWidth="1"/>
    <col min="5637" max="5637" width="18.6640625" style="73" customWidth="1"/>
    <col min="5638" max="5638" width="14.5546875" style="73" bestFit="1" customWidth="1"/>
    <col min="5639" max="5639" width="17.33203125" style="73" customWidth="1"/>
    <col min="5640" max="5887" width="9.109375" style="73"/>
    <col min="5888" max="5888" width="9.88671875" style="73" customWidth="1"/>
    <col min="5889" max="5889" width="9.44140625" style="73" bestFit="1" customWidth="1"/>
    <col min="5890" max="5890" width="59.44140625" style="73" customWidth="1"/>
    <col min="5891" max="5891" width="25.6640625" style="73" customWidth="1"/>
    <col min="5892" max="5892" width="20.5546875" style="73" customWidth="1"/>
    <col min="5893" max="5893" width="18.6640625" style="73" customWidth="1"/>
    <col min="5894" max="5894" width="14.5546875" style="73" bestFit="1" customWidth="1"/>
    <col min="5895" max="5895" width="17.33203125" style="73" customWidth="1"/>
    <col min="5896" max="6143" width="9.109375" style="73"/>
    <col min="6144" max="6144" width="9.88671875" style="73" customWidth="1"/>
    <col min="6145" max="6145" width="9.44140625" style="73" bestFit="1" customWidth="1"/>
    <col min="6146" max="6146" width="59.44140625" style="73" customWidth="1"/>
    <col min="6147" max="6147" width="25.6640625" style="73" customWidth="1"/>
    <col min="6148" max="6148" width="20.5546875" style="73" customWidth="1"/>
    <col min="6149" max="6149" width="18.6640625" style="73" customWidth="1"/>
    <col min="6150" max="6150" width="14.5546875" style="73" bestFit="1" customWidth="1"/>
    <col min="6151" max="6151" width="17.33203125" style="73" customWidth="1"/>
    <col min="6152" max="6399" width="9.109375" style="73"/>
    <col min="6400" max="6400" width="9.88671875" style="73" customWidth="1"/>
    <col min="6401" max="6401" width="9.44140625" style="73" bestFit="1" customWidth="1"/>
    <col min="6402" max="6402" width="59.44140625" style="73" customWidth="1"/>
    <col min="6403" max="6403" width="25.6640625" style="73" customWidth="1"/>
    <col min="6404" max="6404" width="20.5546875" style="73" customWidth="1"/>
    <col min="6405" max="6405" width="18.6640625" style="73" customWidth="1"/>
    <col min="6406" max="6406" width="14.5546875" style="73" bestFit="1" customWidth="1"/>
    <col min="6407" max="6407" width="17.33203125" style="73" customWidth="1"/>
    <col min="6408" max="6655" width="9.109375" style="73"/>
    <col min="6656" max="6656" width="9.88671875" style="73" customWidth="1"/>
    <col min="6657" max="6657" width="9.44140625" style="73" bestFit="1" customWidth="1"/>
    <col min="6658" max="6658" width="59.44140625" style="73" customWidth="1"/>
    <col min="6659" max="6659" width="25.6640625" style="73" customWidth="1"/>
    <col min="6660" max="6660" width="20.5546875" style="73" customWidth="1"/>
    <col min="6661" max="6661" width="18.6640625" style="73" customWidth="1"/>
    <col min="6662" max="6662" width="14.5546875" style="73" bestFit="1" customWidth="1"/>
    <col min="6663" max="6663" width="17.33203125" style="73" customWidth="1"/>
    <col min="6664" max="6911" width="9.109375" style="73"/>
    <col min="6912" max="6912" width="9.88671875" style="73" customWidth="1"/>
    <col min="6913" max="6913" width="9.44140625" style="73" bestFit="1" customWidth="1"/>
    <col min="6914" max="6914" width="59.44140625" style="73" customWidth="1"/>
    <col min="6915" max="6915" width="25.6640625" style="73" customWidth="1"/>
    <col min="6916" max="6916" width="20.5546875" style="73" customWidth="1"/>
    <col min="6917" max="6917" width="18.6640625" style="73" customWidth="1"/>
    <col min="6918" max="6918" width="14.5546875" style="73" bestFit="1" customWidth="1"/>
    <col min="6919" max="6919" width="17.33203125" style="73" customWidth="1"/>
    <col min="6920" max="7167" width="9.109375" style="73"/>
    <col min="7168" max="7168" width="9.88671875" style="73" customWidth="1"/>
    <col min="7169" max="7169" width="9.44140625" style="73" bestFit="1" customWidth="1"/>
    <col min="7170" max="7170" width="59.44140625" style="73" customWidth="1"/>
    <col min="7171" max="7171" width="25.6640625" style="73" customWidth="1"/>
    <col min="7172" max="7172" width="20.5546875" style="73" customWidth="1"/>
    <col min="7173" max="7173" width="18.6640625" style="73" customWidth="1"/>
    <col min="7174" max="7174" width="14.5546875" style="73" bestFit="1" customWidth="1"/>
    <col min="7175" max="7175" width="17.33203125" style="73" customWidth="1"/>
    <col min="7176" max="7423" width="9.109375" style="73"/>
    <col min="7424" max="7424" width="9.88671875" style="73" customWidth="1"/>
    <col min="7425" max="7425" width="9.44140625" style="73" bestFit="1" customWidth="1"/>
    <col min="7426" max="7426" width="59.44140625" style="73" customWidth="1"/>
    <col min="7427" max="7427" width="25.6640625" style="73" customWidth="1"/>
    <col min="7428" max="7428" width="20.5546875" style="73" customWidth="1"/>
    <col min="7429" max="7429" width="18.6640625" style="73" customWidth="1"/>
    <col min="7430" max="7430" width="14.5546875" style="73" bestFit="1" customWidth="1"/>
    <col min="7431" max="7431" width="17.33203125" style="73" customWidth="1"/>
    <col min="7432" max="7679" width="9.109375" style="73"/>
    <col min="7680" max="7680" width="9.88671875" style="73" customWidth="1"/>
    <col min="7681" max="7681" width="9.44140625" style="73" bestFit="1" customWidth="1"/>
    <col min="7682" max="7682" width="59.44140625" style="73" customWidth="1"/>
    <col min="7683" max="7683" width="25.6640625" style="73" customWidth="1"/>
    <col min="7684" max="7684" width="20.5546875" style="73" customWidth="1"/>
    <col min="7685" max="7685" width="18.6640625" style="73" customWidth="1"/>
    <col min="7686" max="7686" width="14.5546875" style="73" bestFit="1" customWidth="1"/>
    <col min="7687" max="7687" width="17.33203125" style="73" customWidth="1"/>
    <col min="7688" max="7935" width="9.109375" style="73"/>
    <col min="7936" max="7936" width="9.88671875" style="73" customWidth="1"/>
    <col min="7937" max="7937" width="9.44140625" style="73" bestFit="1" customWidth="1"/>
    <col min="7938" max="7938" width="59.44140625" style="73" customWidth="1"/>
    <col min="7939" max="7939" width="25.6640625" style="73" customWidth="1"/>
    <col min="7940" max="7940" width="20.5546875" style="73" customWidth="1"/>
    <col min="7941" max="7941" width="18.6640625" style="73" customWidth="1"/>
    <col min="7942" max="7942" width="14.5546875" style="73" bestFit="1" customWidth="1"/>
    <col min="7943" max="7943" width="17.33203125" style="73" customWidth="1"/>
    <col min="7944" max="8191" width="9.109375" style="73"/>
    <col min="8192" max="8192" width="9.88671875" style="73" customWidth="1"/>
    <col min="8193" max="8193" width="9.44140625" style="73" bestFit="1" customWidth="1"/>
    <col min="8194" max="8194" width="59.44140625" style="73" customWidth="1"/>
    <col min="8195" max="8195" width="25.6640625" style="73" customWidth="1"/>
    <col min="8196" max="8196" width="20.5546875" style="73" customWidth="1"/>
    <col min="8197" max="8197" width="18.6640625" style="73" customWidth="1"/>
    <col min="8198" max="8198" width="14.5546875" style="73" bestFit="1" customWidth="1"/>
    <col min="8199" max="8199" width="17.33203125" style="73" customWidth="1"/>
    <col min="8200" max="8447" width="9.109375" style="73"/>
    <col min="8448" max="8448" width="9.88671875" style="73" customWidth="1"/>
    <col min="8449" max="8449" width="9.44140625" style="73" bestFit="1" customWidth="1"/>
    <col min="8450" max="8450" width="59.44140625" style="73" customWidth="1"/>
    <col min="8451" max="8451" width="25.6640625" style="73" customWidth="1"/>
    <col min="8452" max="8452" width="20.5546875" style="73" customWidth="1"/>
    <col min="8453" max="8453" width="18.6640625" style="73" customWidth="1"/>
    <col min="8454" max="8454" width="14.5546875" style="73" bestFit="1" customWidth="1"/>
    <col min="8455" max="8455" width="17.33203125" style="73" customWidth="1"/>
    <col min="8456" max="8703" width="9.109375" style="73"/>
    <col min="8704" max="8704" width="9.88671875" style="73" customWidth="1"/>
    <col min="8705" max="8705" width="9.44140625" style="73" bestFit="1" customWidth="1"/>
    <col min="8706" max="8706" width="59.44140625" style="73" customWidth="1"/>
    <col min="8707" max="8707" width="25.6640625" style="73" customWidth="1"/>
    <col min="8708" max="8708" width="20.5546875" style="73" customWidth="1"/>
    <col min="8709" max="8709" width="18.6640625" style="73" customWidth="1"/>
    <col min="8710" max="8710" width="14.5546875" style="73" bestFit="1" customWidth="1"/>
    <col min="8711" max="8711" width="17.33203125" style="73" customWidth="1"/>
    <col min="8712" max="8959" width="9.109375" style="73"/>
    <col min="8960" max="8960" width="9.88671875" style="73" customWidth="1"/>
    <col min="8961" max="8961" width="9.44140625" style="73" bestFit="1" customWidth="1"/>
    <col min="8962" max="8962" width="59.44140625" style="73" customWidth="1"/>
    <col min="8963" max="8963" width="25.6640625" style="73" customWidth="1"/>
    <col min="8964" max="8964" width="20.5546875" style="73" customWidth="1"/>
    <col min="8965" max="8965" width="18.6640625" style="73" customWidth="1"/>
    <col min="8966" max="8966" width="14.5546875" style="73" bestFit="1" customWidth="1"/>
    <col min="8967" max="8967" width="17.33203125" style="73" customWidth="1"/>
    <col min="8968" max="9215" width="9.109375" style="73"/>
    <col min="9216" max="9216" width="9.88671875" style="73" customWidth="1"/>
    <col min="9217" max="9217" width="9.44140625" style="73" bestFit="1" customWidth="1"/>
    <col min="9218" max="9218" width="59.44140625" style="73" customWidth="1"/>
    <col min="9219" max="9219" width="25.6640625" style="73" customWidth="1"/>
    <col min="9220" max="9220" width="20.5546875" style="73" customWidth="1"/>
    <col min="9221" max="9221" width="18.6640625" style="73" customWidth="1"/>
    <col min="9222" max="9222" width="14.5546875" style="73" bestFit="1" customWidth="1"/>
    <col min="9223" max="9223" width="17.33203125" style="73" customWidth="1"/>
    <col min="9224" max="9471" width="9.109375" style="73"/>
    <col min="9472" max="9472" width="9.88671875" style="73" customWidth="1"/>
    <col min="9473" max="9473" width="9.44140625" style="73" bestFit="1" customWidth="1"/>
    <col min="9474" max="9474" width="59.44140625" style="73" customWidth="1"/>
    <col min="9475" max="9475" width="25.6640625" style="73" customWidth="1"/>
    <col min="9476" max="9476" width="20.5546875" style="73" customWidth="1"/>
    <col min="9477" max="9477" width="18.6640625" style="73" customWidth="1"/>
    <col min="9478" max="9478" width="14.5546875" style="73" bestFit="1" customWidth="1"/>
    <col min="9479" max="9479" width="17.33203125" style="73" customWidth="1"/>
    <col min="9480" max="9727" width="9.109375" style="73"/>
    <col min="9728" max="9728" width="9.88671875" style="73" customWidth="1"/>
    <col min="9729" max="9729" width="9.44140625" style="73" bestFit="1" customWidth="1"/>
    <col min="9730" max="9730" width="59.44140625" style="73" customWidth="1"/>
    <col min="9731" max="9731" width="25.6640625" style="73" customWidth="1"/>
    <col min="9732" max="9732" width="20.5546875" style="73" customWidth="1"/>
    <col min="9733" max="9733" width="18.6640625" style="73" customWidth="1"/>
    <col min="9734" max="9734" width="14.5546875" style="73" bestFit="1" customWidth="1"/>
    <col min="9735" max="9735" width="17.33203125" style="73" customWidth="1"/>
    <col min="9736" max="9983" width="9.109375" style="73"/>
    <col min="9984" max="9984" width="9.88671875" style="73" customWidth="1"/>
    <col min="9985" max="9985" width="9.44140625" style="73" bestFit="1" customWidth="1"/>
    <col min="9986" max="9986" width="59.44140625" style="73" customWidth="1"/>
    <col min="9987" max="9987" width="25.6640625" style="73" customWidth="1"/>
    <col min="9988" max="9988" width="20.5546875" style="73" customWidth="1"/>
    <col min="9989" max="9989" width="18.6640625" style="73" customWidth="1"/>
    <col min="9990" max="9990" width="14.5546875" style="73" bestFit="1" customWidth="1"/>
    <col min="9991" max="9991" width="17.33203125" style="73" customWidth="1"/>
    <col min="9992" max="10239" width="9.109375" style="73"/>
    <col min="10240" max="10240" width="9.88671875" style="73" customWidth="1"/>
    <col min="10241" max="10241" width="9.44140625" style="73" bestFit="1" customWidth="1"/>
    <col min="10242" max="10242" width="59.44140625" style="73" customWidth="1"/>
    <col min="10243" max="10243" width="25.6640625" style="73" customWidth="1"/>
    <col min="10244" max="10244" width="20.5546875" style="73" customWidth="1"/>
    <col min="10245" max="10245" width="18.6640625" style="73" customWidth="1"/>
    <col min="10246" max="10246" width="14.5546875" style="73" bestFit="1" customWidth="1"/>
    <col min="10247" max="10247" width="17.33203125" style="73" customWidth="1"/>
    <col min="10248" max="10495" width="9.109375" style="73"/>
    <col min="10496" max="10496" width="9.88671875" style="73" customWidth="1"/>
    <col min="10497" max="10497" width="9.44140625" style="73" bestFit="1" customWidth="1"/>
    <col min="10498" max="10498" width="59.44140625" style="73" customWidth="1"/>
    <col min="10499" max="10499" width="25.6640625" style="73" customWidth="1"/>
    <col min="10500" max="10500" width="20.5546875" style="73" customWidth="1"/>
    <col min="10501" max="10501" width="18.6640625" style="73" customWidth="1"/>
    <col min="10502" max="10502" width="14.5546875" style="73" bestFit="1" customWidth="1"/>
    <col min="10503" max="10503" width="17.33203125" style="73" customWidth="1"/>
    <col min="10504" max="10751" width="9.109375" style="73"/>
    <col min="10752" max="10752" width="9.88671875" style="73" customWidth="1"/>
    <col min="10753" max="10753" width="9.44140625" style="73" bestFit="1" customWidth="1"/>
    <col min="10754" max="10754" width="59.44140625" style="73" customWidth="1"/>
    <col min="10755" max="10755" width="25.6640625" style="73" customWidth="1"/>
    <col min="10756" max="10756" width="20.5546875" style="73" customWidth="1"/>
    <col min="10757" max="10757" width="18.6640625" style="73" customWidth="1"/>
    <col min="10758" max="10758" width="14.5546875" style="73" bestFit="1" customWidth="1"/>
    <col min="10759" max="10759" width="17.33203125" style="73" customWidth="1"/>
    <col min="10760" max="11007" width="9.109375" style="73"/>
    <col min="11008" max="11008" width="9.88671875" style="73" customWidth="1"/>
    <col min="11009" max="11009" width="9.44140625" style="73" bestFit="1" customWidth="1"/>
    <col min="11010" max="11010" width="59.44140625" style="73" customWidth="1"/>
    <col min="11011" max="11011" width="25.6640625" style="73" customWidth="1"/>
    <col min="11012" max="11012" width="20.5546875" style="73" customWidth="1"/>
    <col min="11013" max="11013" width="18.6640625" style="73" customWidth="1"/>
    <col min="11014" max="11014" width="14.5546875" style="73" bestFit="1" customWidth="1"/>
    <col min="11015" max="11015" width="17.33203125" style="73" customWidth="1"/>
    <col min="11016" max="11263" width="9.109375" style="73"/>
    <col min="11264" max="11264" width="9.88671875" style="73" customWidth="1"/>
    <col min="11265" max="11265" width="9.44140625" style="73" bestFit="1" customWidth="1"/>
    <col min="11266" max="11266" width="59.44140625" style="73" customWidth="1"/>
    <col min="11267" max="11267" width="25.6640625" style="73" customWidth="1"/>
    <col min="11268" max="11268" width="20.5546875" style="73" customWidth="1"/>
    <col min="11269" max="11269" width="18.6640625" style="73" customWidth="1"/>
    <col min="11270" max="11270" width="14.5546875" style="73" bestFit="1" customWidth="1"/>
    <col min="11271" max="11271" width="17.33203125" style="73" customWidth="1"/>
    <col min="11272" max="11519" width="9.109375" style="73"/>
    <col min="11520" max="11520" width="9.88671875" style="73" customWidth="1"/>
    <col min="11521" max="11521" width="9.44140625" style="73" bestFit="1" customWidth="1"/>
    <col min="11522" max="11522" width="59.44140625" style="73" customWidth="1"/>
    <col min="11523" max="11523" width="25.6640625" style="73" customWidth="1"/>
    <col min="11524" max="11524" width="20.5546875" style="73" customWidth="1"/>
    <col min="11525" max="11525" width="18.6640625" style="73" customWidth="1"/>
    <col min="11526" max="11526" width="14.5546875" style="73" bestFit="1" customWidth="1"/>
    <col min="11527" max="11527" width="17.33203125" style="73" customWidth="1"/>
    <col min="11528" max="11775" width="9.109375" style="73"/>
    <col min="11776" max="11776" width="9.88671875" style="73" customWidth="1"/>
    <col min="11777" max="11777" width="9.44140625" style="73" bestFit="1" customWidth="1"/>
    <col min="11778" max="11778" width="59.44140625" style="73" customWidth="1"/>
    <col min="11779" max="11779" width="25.6640625" style="73" customWidth="1"/>
    <col min="11780" max="11780" width="20.5546875" style="73" customWidth="1"/>
    <col min="11781" max="11781" width="18.6640625" style="73" customWidth="1"/>
    <col min="11782" max="11782" width="14.5546875" style="73" bestFit="1" customWidth="1"/>
    <col min="11783" max="11783" width="17.33203125" style="73" customWidth="1"/>
    <col min="11784" max="12031" width="9.109375" style="73"/>
    <col min="12032" max="12032" width="9.88671875" style="73" customWidth="1"/>
    <col min="12033" max="12033" width="9.44140625" style="73" bestFit="1" customWidth="1"/>
    <col min="12034" max="12034" width="59.44140625" style="73" customWidth="1"/>
    <col min="12035" max="12035" width="25.6640625" style="73" customWidth="1"/>
    <col min="12036" max="12036" width="20.5546875" style="73" customWidth="1"/>
    <col min="12037" max="12037" width="18.6640625" style="73" customWidth="1"/>
    <col min="12038" max="12038" width="14.5546875" style="73" bestFit="1" customWidth="1"/>
    <col min="12039" max="12039" width="17.33203125" style="73" customWidth="1"/>
    <col min="12040" max="12287" width="9.109375" style="73"/>
    <col min="12288" max="12288" width="9.88671875" style="73" customWidth="1"/>
    <col min="12289" max="12289" width="9.44140625" style="73" bestFit="1" customWidth="1"/>
    <col min="12290" max="12290" width="59.44140625" style="73" customWidth="1"/>
    <col min="12291" max="12291" width="25.6640625" style="73" customWidth="1"/>
    <col min="12292" max="12292" width="20.5546875" style="73" customWidth="1"/>
    <col min="12293" max="12293" width="18.6640625" style="73" customWidth="1"/>
    <col min="12294" max="12294" width="14.5546875" style="73" bestFit="1" customWidth="1"/>
    <col min="12295" max="12295" width="17.33203125" style="73" customWidth="1"/>
    <col min="12296" max="12543" width="9.109375" style="73"/>
    <col min="12544" max="12544" width="9.88671875" style="73" customWidth="1"/>
    <col min="12545" max="12545" width="9.44140625" style="73" bestFit="1" customWidth="1"/>
    <col min="12546" max="12546" width="59.44140625" style="73" customWidth="1"/>
    <col min="12547" max="12547" width="25.6640625" style="73" customWidth="1"/>
    <col min="12548" max="12548" width="20.5546875" style="73" customWidth="1"/>
    <col min="12549" max="12549" width="18.6640625" style="73" customWidth="1"/>
    <col min="12550" max="12550" width="14.5546875" style="73" bestFit="1" customWidth="1"/>
    <col min="12551" max="12551" width="17.33203125" style="73" customWidth="1"/>
    <col min="12552" max="12799" width="9.109375" style="73"/>
    <col min="12800" max="12800" width="9.88671875" style="73" customWidth="1"/>
    <col min="12801" max="12801" width="9.44140625" style="73" bestFit="1" customWidth="1"/>
    <col min="12802" max="12802" width="59.44140625" style="73" customWidth="1"/>
    <col min="12803" max="12803" width="25.6640625" style="73" customWidth="1"/>
    <col min="12804" max="12804" width="20.5546875" style="73" customWidth="1"/>
    <col min="12805" max="12805" width="18.6640625" style="73" customWidth="1"/>
    <col min="12806" max="12806" width="14.5546875" style="73" bestFit="1" customWidth="1"/>
    <col min="12807" max="12807" width="17.33203125" style="73" customWidth="1"/>
    <col min="12808" max="13055" width="9.109375" style="73"/>
    <col min="13056" max="13056" width="9.88671875" style="73" customWidth="1"/>
    <col min="13057" max="13057" width="9.44140625" style="73" bestFit="1" customWidth="1"/>
    <col min="13058" max="13058" width="59.44140625" style="73" customWidth="1"/>
    <col min="13059" max="13059" width="25.6640625" style="73" customWidth="1"/>
    <col min="13060" max="13060" width="20.5546875" style="73" customWidth="1"/>
    <col min="13061" max="13061" width="18.6640625" style="73" customWidth="1"/>
    <col min="13062" max="13062" width="14.5546875" style="73" bestFit="1" customWidth="1"/>
    <col min="13063" max="13063" width="17.33203125" style="73" customWidth="1"/>
    <col min="13064" max="13311" width="9.109375" style="73"/>
    <col min="13312" max="13312" width="9.88671875" style="73" customWidth="1"/>
    <col min="13313" max="13313" width="9.44140625" style="73" bestFit="1" customWidth="1"/>
    <col min="13314" max="13314" width="59.44140625" style="73" customWidth="1"/>
    <col min="13315" max="13315" width="25.6640625" style="73" customWidth="1"/>
    <col min="13316" max="13316" width="20.5546875" style="73" customWidth="1"/>
    <col min="13317" max="13317" width="18.6640625" style="73" customWidth="1"/>
    <col min="13318" max="13318" width="14.5546875" style="73" bestFit="1" customWidth="1"/>
    <col min="13319" max="13319" width="17.33203125" style="73" customWidth="1"/>
    <col min="13320" max="13567" width="9.109375" style="73"/>
    <col min="13568" max="13568" width="9.88671875" style="73" customWidth="1"/>
    <col min="13569" max="13569" width="9.44140625" style="73" bestFit="1" customWidth="1"/>
    <col min="13570" max="13570" width="59.44140625" style="73" customWidth="1"/>
    <col min="13571" max="13571" width="25.6640625" style="73" customWidth="1"/>
    <col min="13572" max="13572" width="20.5546875" style="73" customWidth="1"/>
    <col min="13573" max="13573" width="18.6640625" style="73" customWidth="1"/>
    <col min="13574" max="13574" width="14.5546875" style="73" bestFit="1" customWidth="1"/>
    <col min="13575" max="13575" width="17.33203125" style="73" customWidth="1"/>
    <col min="13576" max="13823" width="9.109375" style="73"/>
    <col min="13824" max="13824" width="9.88671875" style="73" customWidth="1"/>
    <col min="13825" max="13825" width="9.44140625" style="73" bestFit="1" customWidth="1"/>
    <col min="13826" max="13826" width="59.44140625" style="73" customWidth="1"/>
    <col min="13827" max="13827" width="25.6640625" style="73" customWidth="1"/>
    <col min="13828" max="13828" width="20.5546875" style="73" customWidth="1"/>
    <col min="13829" max="13829" width="18.6640625" style="73" customWidth="1"/>
    <col min="13830" max="13830" width="14.5546875" style="73" bestFit="1" customWidth="1"/>
    <col min="13831" max="13831" width="17.33203125" style="73" customWidth="1"/>
    <col min="13832" max="14079" width="9.109375" style="73"/>
    <col min="14080" max="14080" width="9.88671875" style="73" customWidth="1"/>
    <col min="14081" max="14081" width="9.44140625" style="73" bestFit="1" customWidth="1"/>
    <col min="14082" max="14082" width="59.44140625" style="73" customWidth="1"/>
    <col min="14083" max="14083" width="25.6640625" style="73" customWidth="1"/>
    <col min="14084" max="14084" width="20.5546875" style="73" customWidth="1"/>
    <col min="14085" max="14085" width="18.6640625" style="73" customWidth="1"/>
    <col min="14086" max="14086" width="14.5546875" style="73" bestFit="1" customWidth="1"/>
    <col min="14087" max="14087" width="17.33203125" style="73" customWidth="1"/>
    <col min="14088" max="14335" width="9.109375" style="73"/>
    <col min="14336" max="14336" width="9.88671875" style="73" customWidth="1"/>
    <col min="14337" max="14337" width="9.44140625" style="73" bestFit="1" customWidth="1"/>
    <col min="14338" max="14338" width="59.44140625" style="73" customWidth="1"/>
    <col min="14339" max="14339" width="25.6640625" style="73" customWidth="1"/>
    <col min="14340" max="14340" width="20.5546875" style="73" customWidth="1"/>
    <col min="14341" max="14341" width="18.6640625" style="73" customWidth="1"/>
    <col min="14342" max="14342" width="14.5546875" style="73" bestFit="1" customWidth="1"/>
    <col min="14343" max="14343" width="17.33203125" style="73" customWidth="1"/>
    <col min="14344" max="14591" width="9.109375" style="73"/>
    <col min="14592" max="14592" width="9.88671875" style="73" customWidth="1"/>
    <col min="14593" max="14593" width="9.44140625" style="73" bestFit="1" customWidth="1"/>
    <col min="14594" max="14594" width="59.44140625" style="73" customWidth="1"/>
    <col min="14595" max="14595" width="25.6640625" style="73" customWidth="1"/>
    <col min="14596" max="14596" width="20.5546875" style="73" customWidth="1"/>
    <col min="14597" max="14597" width="18.6640625" style="73" customWidth="1"/>
    <col min="14598" max="14598" width="14.5546875" style="73" bestFit="1" customWidth="1"/>
    <col min="14599" max="14599" width="17.33203125" style="73" customWidth="1"/>
    <col min="14600" max="14847" width="9.109375" style="73"/>
    <col min="14848" max="14848" width="9.88671875" style="73" customWidth="1"/>
    <col min="14849" max="14849" width="9.44140625" style="73" bestFit="1" customWidth="1"/>
    <col min="14850" max="14850" width="59.44140625" style="73" customWidth="1"/>
    <col min="14851" max="14851" width="25.6640625" style="73" customWidth="1"/>
    <col min="14852" max="14852" width="20.5546875" style="73" customWidth="1"/>
    <col min="14853" max="14853" width="18.6640625" style="73" customWidth="1"/>
    <col min="14854" max="14854" width="14.5546875" style="73" bestFit="1" customWidth="1"/>
    <col min="14855" max="14855" width="17.33203125" style="73" customWidth="1"/>
    <col min="14856" max="15103" width="9.109375" style="73"/>
    <col min="15104" max="15104" width="9.88671875" style="73" customWidth="1"/>
    <col min="15105" max="15105" width="9.44140625" style="73" bestFit="1" customWidth="1"/>
    <col min="15106" max="15106" width="59.44140625" style="73" customWidth="1"/>
    <col min="15107" max="15107" width="25.6640625" style="73" customWidth="1"/>
    <col min="15108" max="15108" width="20.5546875" style="73" customWidth="1"/>
    <col min="15109" max="15109" width="18.6640625" style="73" customWidth="1"/>
    <col min="15110" max="15110" width="14.5546875" style="73" bestFit="1" customWidth="1"/>
    <col min="15111" max="15111" width="17.33203125" style="73" customWidth="1"/>
    <col min="15112" max="15359" width="9.109375" style="73"/>
    <col min="15360" max="15360" width="9.88671875" style="73" customWidth="1"/>
    <col min="15361" max="15361" width="9.44140625" style="73" bestFit="1" customWidth="1"/>
    <col min="15362" max="15362" width="59.44140625" style="73" customWidth="1"/>
    <col min="15363" max="15363" width="25.6640625" style="73" customWidth="1"/>
    <col min="15364" max="15364" width="20.5546875" style="73" customWidth="1"/>
    <col min="15365" max="15365" width="18.6640625" style="73" customWidth="1"/>
    <col min="15366" max="15366" width="14.5546875" style="73" bestFit="1" customWidth="1"/>
    <col min="15367" max="15367" width="17.33203125" style="73" customWidth="1"/>
    <col min="15368" max="15615" width="9.109375" style="73"/>
    <col min="15616" max="15616" width="9.88671875" style="73" customWidth="1"/>
    <col min="15617" max="15617" width="9.44140625" style="73" bestFit="1" customWidth="1"/>
    <col min="15618" max="15618" width="59.44140625" style="73" customWidth="1"/>
    <col min="15619" max="15619" width="25.6640625" style="73" customWidth="1"/>
    <col min="15620" max="15620" width="20.5546875" style="73" customWidth="1"/>
    <col min="15621" max="15621" width="18.6640625" style="73" customWidth="1"/>
    <col min="15622" max="15622" width="14.5546875" style="73" bestFit="1" customWidth="1"/>
    <col min="15623" max="15623" width="17.33203125" style="73" customWidth="1"/>
    <col min="15624" max="15871" width="9.109375" style="73"/>
    <col min="15872" max="15872" width="9.88671875" style="73" customWidth="1"/>
    <col min="15873" max="15873" width="9.44140625" style="73" bestFit="1" customWidth="1"/>
    <col min="15874" max="15874" width="59.44140625" style="73" customWidth="1"/>
    <col min="15875" max="15875" width="25.6640625" style="73" customWidth="1"/>
    <col min="15876" max="15876" width="20.5546875" style="73" customWidth="1"/>
    <col min="15877" max="15877" width="18.6640625" style="73" customWidth="1"/>
    <col min="15878" max="15878" width="14.5546875" style="73" bestFit="1" customWidth="1"/>
    <col min="15879" max="15879" width="17.33203125" style="73" customWidth="1"/>
    <col min="15880" max="16127" width="9.109375" style="73"/>
    <col min="16128" max="16128" width="9.88671875" style="73" customWidth="1"/>
    <col min="16129" max="16129" width="9.44140625" style="73" bestFit="1" customWidth="1"/>
    <col min="16130" max="16130" width="59.44140625" style="73" customWidth="1"/>
    <col min="16131" max="16131" width="25.6640625" style="73" customWidth="1"/>
    <col min="16132" max="16132" width="20.5546875" style="73" customWidth="1"/>
    <col min="16133" max="16133" width="18.6640625" style="73" customWidth="1"/>
    <col min="16134" max="16134" width="14.5546875" style="73" bestFit="1" customWidth="1"/>
    <col min="16135" max="16135" width="17.33203125" style="73" customWidth="1"/>
    <col min="16136" max="16384" width="9.109375" style="73"/>
  </cols>
  <sheetData>
    <row r="1" spans="1:6">
      <c r="E1" s="250" t="s">
        <v>98</v>
      </c>
      <c r="F1" s="250"/>
    </row>
    <row r="2" spans="1:6">
      <c r="A2" s="247" t="s">
        <v>99</v>
      </c>
      <c r="B2" s="247"/>
      <c r="C2" s="247"/>
      <c r="D2" s="247"/>
      <c r="E2" s="247"/>
      <c r="F2" s="247"/>
    </row>
    <row r="3" spans="1:6">
      <c r="A3" s="248" t="s">
        <v>169</v>
      </c>
      <c r="B3" s="248"/>
      <c r="C3" s="248"/>
      <c r="D3" s="248"/>
      <c r="E3" s="248"/>
      <c r="F3" s="248"/>
    </row>
    <row r="4" spans="1:6">
      <c r="A4" s="177"/>
      <c r="B4" s="177"/>
      <c r="C4" s="177"/>
      <c r="D4" s="249" t="s">
        <v>100</v>
      </c>
      <c r="E4" s="249"/>
      <c r="F4" s="249"/>
    </row>
    <row r="5" spans="1:6" ht="56.25">
      <c r="A5" s="75" t="s">
        <v>101</v>
      </c>
      <c r="B5" s="75" t="s">
        <v>102</v>
      </c>
      <c r="C5" s="76" t="s">
        <v>103</v>
      </c>
      <c r="D5" s="95" t="s">
        <v>104</v>
      </c>
      <c r="E5" s="75" t="s">
        <v>105</v>
      </c>
      <c r="F5" s="75" t="s">
        <v>23</v>
      </c>
    </row>
    <row r="6" spans="1:6">
      <c r="A6" s="75"/>
      <c r="B6" s="75" t="s">
        <v>106</v>
      </c>
      <c r="C6" s="76">
        <v>7103778</v>
      </c>
      <c r="D6" s="95">
        <f>SUM(D8:D45)</f>
        <v>4983516.9800000004</v>
      </c>
      <c r="E6" s="75">
        <f>C6-D6</f>
        <v>2120261.0199999996</v>
      </c>
      <c r="F6" s="75">
        <f>D6/C6*100</f>
        <v>70.153050672473157</v>
      </c>
    </row>
    <row r="7" spans="1:6" s="74" customFormat="1">
      <c r="A7" s="76">
        <v>1</v>
      </c>
      <c r="B7" s="77" t="s">
        <v>107</v>
      </c>
      <c r="C7" s="76"/>
      <c r="D7" s="180"/>
      <c r="E7" s="178"/>
      <c r="F7" s="179"/>
    </row>
    <row r="8" spans="1:6" s="80" customFormat="1">
      <c r="A8" s="78" t="s">
        <v>7</v>
      </c>
      <c r="B8" s="181" t="s">
        <v>108</v>
      </c>
      <c r="C8" s="78"/>
      <c r="D8" s="182">
        <v>125410</v>
      </c>
      <c r="E8" s="79"/>
      <c r="F8" s="79"/>
    </row>
    <row r="9" spans="1:6" s="83" customFormat="1">
      <c r="A9" s="75" t="s">
        <v>7</v>
      </c>
      <c r="B9" s="181" t="s">
        <v>157</v>
      </c>
      <c r="C9" s="75"/>
      <c r="D9" s="182">
        <v>40000</v>
      </c>
      <c r="E9" s="82"/>
      <c r="F9" s="82"/>
    </row>
    <row r="10" spans="1:6" s="80" customFormat="1">
      <c r="A10" s="78" t="s">
        <v>7</v>
      </c>
      <c r="B10" s="181" t="s">
        <v>157</v>
      </c>
      <c r="C10" s="78"/>
      <c r="D10" s="182">
        <v>50000</v>
      </c>
      <c r="E10" s="84"/>
      <c r="F10" s="79"/>
    </row>
    <row r="11" spans="1:6" s="80" customFormat="1">
      <c r="A11" s="75">
        <v>2</v>
      </c>
      <c r="B11" s="81" t="s">
        <v>109</v>
      </c>
      <c r="C11" s="78"/>
      <c r="D11" s="183"/>
      <c r="E11" s="84"/>
      <c r="F11" s="79"/>
    </row>
    <row r="12" spans="1:6" s="83" customFormat="1" ht="33">
      <c r="A12" s="86" t="s">
        <v>7</v>
      </c>
      <c r="B12" s="181" t="s">
        <v>110</v>
      </c>
      <c r="C12" s="86"/>
      <c r="D12" s="184">
        <v>35800</v>
      </c>
      <c r="E12" s="87"/>
      <c r="F12" s="87"/>
    </row>
    <row r="13" spans="1:6" s="80" customFormat="1">
      <c r="A13" s="88" t="s">
        <v>7</v>
      </c>
      <c r="B13" s="85" t="s">
        <v>111</v>
      </c>
      <c r="C13" s="88"/>
      <c r="D13" s="184">
        <v>671253</v>
      </c>
      <c r="E13" s="89"/>
      <c r="F13" s="90"/>
    </row>
    <row r="14" spans="1:6" s="80" customFormat="1">
      <c r="A14" s="86">
        <v>3</v>
      </c>
      <c r="B14" s="81" t="s">
        <v>112</v>
      </c>
      <c r="C14" s="88"/>
      <c r="D14" s="91"/>
      <c r="E14" s="89"/>
      <c r="F14" s="90"/>
    </row>
    <row r="15" spans="1:6" s="83" customFormat="1" ht="33">
      <c r="A15" s="86" t="s">
        <v>7</v>
      </c>
      <c r="B15" s="181" t="s">
        <v>110</v>
      </c>
      <c r="C15" s="86"/>
      <c r="D15" s="92">
        <v>39050</v>
      </c>
      <c r="E15" s="91"/>
      <c r="F15" s="87"/>
    </row>
    <row r="16" spans="1:6" s="80" customFormat="1" ht="33">
      <c r="A16" s="88" t="s">
        <v>7</v>
      </c>
      <c r="B16" s="181" t="s">
        <v>158</v>
      </c>
      <c r="C16" s="88"/>
      <c r="D16" s="92">
        <v>-500</v>
      </c>
      <c r="E16" s="92"/>
      <c r="F16" s="90"/>
    </row>
    <row r="17" spans="1:6" s="80" customFormat="1">
      <c r="A17" s="88" t="s">
        <v>7</v>
      </c>
      <c r="B17" s="85" t="s">
        <v>111</v>
      </c>
      <c r="C17" s="88"/>
      <c r="D17" s="92">
        <v>665293</v>
      </c>
      <c r="E17" s="92"/>
      <c r="F17" s="90"/>
    </row>
    <row r="18" spans="1:6" s="83" customFormat="1">
      <c r="A18" s="86">
        <v>4</v>
      </c>
      <c r="B18" s="81" t="s">
        <v>113</v>
      </c>
      <c r="C18" s="88"/>
      <c r="D18" s="91"/>
      <c r="E18" s="87"/>
      <c r="F18" s="87"/>
    </row>
    <row r="19" spans="1:6" s="83" customFormat="1" ht="33">
      <c r="A19" s="86" t="s">
        <v>7</v>
      </c>
      <c r="B19" s="181" t="s">
        <v>110</v>
      </c>
      <c r="C19" s="86"/>
      <c r="D19" s="92">
        <v>32950</v>
      </c>
      <c r="E19" s="92"/>
      <c r="F19" s="87"/>
    </row>
    <row r="20" spans="1:6" s="83" customFormat="1" ht="33">
      <c r="A20" s="86" t="s">
        <v>7</v>
      </c>
      <c r="B20" s="181" t="s">
        <v>158</v>
      </c>
      <c r="C20" s="86"/>
      <c r="D20" s="92">
        <v>-1800</v>
      </c>
      <c r="E20" s="92"/>
      <c r="F20" s="87"/>
    </row>
    <row r="21" spans="1:6" s="83" customFormat="1">
      <c r="A21" s="86" t="s">
        <v>7</v>
      </c>
      <c r="B21" s="85" t="s">
        <v>111</v>
      </c>
      <c r="C21" s="88"/>
      <c r="D21" s="92">
        <v>671253</v>
      </c>
      <c r="E21" s="90"/>
      <c r="F21" s="87"/>
    </row>
    <row r="22" spans="1:6" s="83" customFormat="1" ht="37.5">
      <c r="A22" s="86" t="s">
        <v>7</v>
      </c>
      <c r="B22" s="185" t="s">
        <v>159</v>
      </c>
      <c r="C22" s="86"/>
      <c r="D22" s="92">
        <v>60897</v>
      </c>
      <c r="E22" s="92"/>
      <c r="F22" s="87"/>
    </row>
    <row r="23" spans="1:6" s="83" customFormat="1">
      <c r="A23" s="86">
        <v>5</v>
      </c>
      <c r="B23" s="81" t="s">
        <v>114</v>
      </c>
      <c r="C23" s="88"/>
      <c r="D23" s="91"/>
      <c r="E23" s="90"/>
      <c r="F23" s="87"/>
    </row>
    <row r="24" spans="1:6" s="83" customFormat="1" ht="33">
      <c r="A24" s="86" t="s">
        <v>7</v>
      </c>
      <c r="B24" s="181" t="s">
        <v>110</v>
      </c>
      <c r="C24" s="86"/>
      <c r="D24" s="92">
        <v>55150</v>
      </c>
      <c r="E24" s="92"/>
      <c r="F24" s="87"/>
    </row>
    <row r="25" spans="1:6" s="83" customFormat="1">
      <c r="A25" s="86" t="s">
        <v>7</v>
      </c>
      <c r="B25" s="85" t="s">
        <v>111</v>
      </c>
      <c r="C25" s="88"/>
      <c r="D25" s="92">
        <v>683173</v>
      </c>
      <c r="E25" s="90"/>
      <c r="F25" s="87"/>
    </row>
    <row r="26" spans="1:6" s="83" customFormat="1">
      <c r="A26" s="86">
        <v>6</v>
      </c>
      <c r="B26" s="81" t="s">
        <v>115</v>
      </c>
      <c r="C26" s="86"/>
      <c r="D26" s="92"/>
      <c r="E26" s="92"/>
      <c r="F26" s="87"/>
    </row>
    <row r="27" spans="1:6" s="83" customFormat="1" ht="33">
      <c r="A27" s="86" t="s">
        <v>7</v>
      </c>
      <c r="B27" s="181" t="s">
        <v>110</v>
      </c>
      <c r="C27" s="88"/>
      <c r="D27" s="92">
        <v>61050</v>
      </c>
      <c r="E27" s="90"/>
      <c r="F27" s="87"/>
    </row>
    <row r="28" spans="1:6" s="83" customFormat="1">
      <c r="A28" s="86">
        <v>7</v>
      </c>
      <c r="B28" s="81" t="s">
        <v>116</v>
      </c>
      <c r="C28" s="93"/>
      <c r="D28" s="92"/>
      <c r="E28" s="92"/>
      <c r="F28" s="87"/>
    </row>
    <row r="29" spans="1:6" s="80" customFormat="1" ht="33">
      <c r="A29" s="88" t="s">
        <v>7</v>
      </c>
      <c r="B29" s="181" t="s">
        <v>110</v>
      </c>
      <c r="C29" s="84"/>
      <c r="D29" s="92">
        <v>26200</v>
      </c>
      <c r="E29" s="92"/>
      <c r="F29" s="90"/>
    </row>
    <row r="30" spans="1:6" s="80" customFormat="1" ht="33">
      <c r="A30" s="88" t="s">
        <v>7</v>
      </c>
      <c r="B30" s="181" t="s">
        <v>158</v>
      </c>
      <c r="C30" s="84"/>
      <c r="D30" s="92">
        <v>-2500</v>
      </c>
      <c r="E30" s="92"/>
      <c r="F30" s="90"/>
    </row>
    <row r="31" spans="1:6" s="80" customFormat="1" ht="37.5">
      <c r="A31" s="88" t="s">
        <v>7</v>
      </c>
      <c r="B31" s="185" t="s">
        <v>159</v>
      </c>
      <c r="C31" s="87"/>
      <c r="D31" s="92">
        <v>80926</v>
      </c>
      <c r="E31" s="90"/>
      <c r="F31" s="90"/>
    </row>
    <row r="32" spans="1:6" s="80" customFormat="1">
      <c r="A32" s="86">
        <v>8</v>
      </c>
      <c r="B32" s="81" t="s">
        <v>117</v>
      </c>
      <c r="C32" s="87"/>
      <c r="D32" s="92"/>
      <c r="E32" s="90"/>
      <c r="F32" s="90"/>
    </row>
    <row r="33" spans="1:6" s="80" customFormat="1" ht="33">
      <c r="A33" s="88" t="s">
        <v>7</v>
      </c>
      <c r="B33" s="181" t="s">
        <v>110</v>
      </c>
      <c r="C33" s="87"/>
      <c r="D33" s="92">
        <v>50100</v>
      </c>
      <c r="E33" s="90"/>
      <c r="F33" s="90"/>
    </row>
    <row r="34" spans="1:6" s="80" customFormat="1">
      <c r="A34" s="86">
        <v>9</v>
      </c>
      <c r="B34" s="81" t="s">
        <v>118</v>
      </c>
      <c r="C34" s="87"/>
      <c r="D34" s="92"/>
      <c r="E34" s="90"/>
      <c r="F34" s="90"/>
    </row>
    <row r="35" spans="1:6" s="80" customFormat="1" ht="33">
      <c r="A35" s="88" t="s">
        <v>7</v>
      </c>
      <c r="B35" s="181" t="s">
        <v>110</v>
      </c>
      <c r="C35" s="87"/>
      <c r="D35" s="92">
        <v>21950</v>
      </c>
      <c r="E35" s="90"/>
      <c r="F35" s="90"/>
    </row>
    <row r="36" spans="1:6" s="80" customFormat="1" ht="33">
      <c r="A36" s="88" t="s">
        <v>7</v>
      </c>
      <c r="B36" s="181" t="s">
        <v>158</v>
      </c>
      <c r="C36" s="87"/>
      <c r="D36" s="92">
        <v>-500</v>
      </c>
      <c r="E36" s="90"/>
      <c r="F36" s="90"/>
    </row>
    <row r="37" spans="1:6" s="80" customFormat="1" ht="37.5">
      <c r="A37" s="88" t="s">
        <v>7</v>
      </c>
      <c r="B37" s="185" t="s">
        <v>159</v>
      </c>
      <c r="C37" s="87"/>
      <c r="D37" s="92">
        <v>106281</v>
      </c>
      <c r="E37" s="90"/>
      <c r="F37" s="90"/>
    </row>
    <row r="38" spans="1:6" s="80" customFormat="1">
      <c r="A38" s="86">
        <v>10</v>
      </c>
      <c r="B38" s="81" t="s">
        <v>119</v>
      </c>
      <c r="C38" s="87"/>
      <c r="D38" s="92"/>
      <c r="E38" s="90"/>
      <c r="F38" s="90"/>
    </row>
    <row r="39" spans="1:6" s="80" customFormat="1" ht="33">
      <c r="A39" s="88" t="s">
        <v>7</v>
      </c>
      <c r="B39" s="181" t="s">
        <v>110</v>
      </c>
      <c r="C39" s="87"/>
      <c r="D39" s="92">
        <v>32250</v>
      </c>
      <c r="E39" s="90"/>
      <c r="F39" s="90"/>
    </row>
    <row r="40" spans="1:6" s="80" customFormat="1" ht="33">
      <c r="A40" s="88" t="s">
        <v>7</v>
      </c>
      <c r="B40" s="181" t="s">
        <v>158</v>
      </c>
      <c r="C40" s="87"/>
      <c r="D40" s="92">
        <v>-1000</v>
      </c>
      <c r="E40" s="90"/>
      <c r="F40" s="90"/>
    </row>
    <row r="41" spans="1:6" s="80" customFormat="1">
      <c r="A41" s="86">
        <v>11</v>
      </c>
      <c r="B41" s="81" t="s">
        <v>160</v>
      </c>
      <c r="C41" s="87"/>
      <c r="D41" s="91"/>
      <c r="E41" s="90"/>
      <c r="F41" s="90"/>
    </row>
    <row r="42" spans="1:6" s="80" customFormat="1" ht="49.5">
      <c r="A42" s="88" t="s">
        <v>7</v>
      </c>
      <c r="B42" s="181" t="s">
        <v>161</v>
      </c>
      <c r="C42" s="87"/>
      <c r="D42" s="92">
        <v>86000</v>
      </c>
      <c r="E42" s="90"/>
      <c r="F42" s="90"/>
    </row>
    <row r="43" spans="1:6" s="80" customFormat="1" ht="37.5">
      <c r="A43" s="88" t="s">
        <v>7</v>
      </c>
      <c r="B43" s="185" t="s">
        <v>162</v>
      </c>
      <c r="C43" s="87"/>
      <c r="D43" s="92">
        <v>60800</v>
      </c>
      <c r="E43" s="90"/>
      <c r="F43" s="90"/>
    </row>
    <row r="44" spans="1:6" s="80" customFormat="1">
      <c r="A44" s="86">
        <v>12</v>
      </c>
      <c r="B44" s="87" t="s">
        <v>163</v>
      </c>
      <c r="C44" s="87"/>
      <c r="D44" s="91"/>
      <c r="E44" s="90"/>
      <c r="F44" s="90"/>
    </row>
    <row r="45" spans="1:6" s="80" customFormat="1" ht="49.5">
      <c r="A45" s="88" t="s">
        <v>7</v>
      </c>
      <c r="B45" s="186" t="s">
        <v>164</v>
      </c>
      <c r="C45" s="87"/>
      <c r="D45" s="187">
        <v>1334030.98</v>
      </c>
      <c r="E45" s="90"/>
      <c r="F45" s="90"/>
    </row>
    <row r="46" spans="1:6">
      <c r="D46" s="188"/>
    </row>
  </sheetData>
  <mergeCells count="4">
    <mergeCell ref="A2:F2"/>
    <mergeCell ref="A3:F3"/>
    <mergeCell ref="D4:F4"/>
    <mergeCell ref="E1:F1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85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I127"/>
  <sheetViews>
    <sheetView tabSelected="1" topLeftCell="A37" workbookViewId="0">
      <selection activeCell="G13" sqref="G13"/>
    </sheetView>
  </sheetViews>
  <sheetFormatPr defaultRowHeight="16.5"/>
  <cols>
    <col min="1" max="1" width="4" style="102" customWidth="1"/>
    <col min="2" max="2" width="36.33203125" style="103" customWidth="1"/>
    <col min="3" max="3" width="10.77734375" style="104" customWidth="1"/>
    <col min="4" max="4" width="11.109375" style="104" customWidth="1"/>
    <col min="5" max="5" width="7.5546875" style="104" customWidth="1"/>
    <col min="6" max="6" width="11.21875" style="160" customWidth="1"/>
    <col min="7" max="7" width="12.6640625" style="103" bestFit="1" customWidth="1"/>
    <col min="8" max="8" width="15.6640625" style="103" bestFit="1" customWidth="1"/>
    <col min="9" max="9" width="12.33203125" style="103" bestFit="1" customWidth="1"/>
    <col min="10" max="256" width="9.109375" style="103"/>
    <col min="257" max="257" width="4" style="103" customWidth="1"/>
    <col min="258" max="258" width="36.33203125" style="103" customWidth="1"/>
    <col min="259" max="259" width="15.88671875" style="103" customWidth="1"/>
    <col min="260" max="260" width="14.44140625" style="103" customWidth="1"/>
    <col min="261" max="261" width="12.5546875" style="103" customWidth="1"/>
    <col min="262" max="262" width="13.88671875" style="103" customWidth="1"/>
    <col min="263" max="263" width="12.6640625" style="103" bestFit="1" customWidth="1"/>
    <col min="264" max="264" width="15.6640625" style="103" bestFit="1" customWidth="1"/>
    <col min="265" max="265" width="12.33203125" style="103" bestFit="1" customWidth="1"/>
    <col min="266" max="512" width="9.109375" style="103"/>
    <col min="513" max="513" width="4" style="103" customWidth="1"/>
    <col min="514" max="514" width="36.33203125" style="103" customWidth="1"/>
    <col min="515" max="515" width="15.88671875" style="103" customWidth="1"/>
    <col min="516" max="516" width="14.44140625" style="103" customWidth="1"/>
    <col min="517" max="517" width="12.5546875" style="103" customWidth="1"/>
    <col min="518" max="518" width="13.88671875" style="103" customWidth="1"/>
    <col min="519" max="519" width="12.6640625" style="103" bestFit="1" customWidth="1"/>
    <col min="520" max="520" width="15.6640625" style="103" bestFit="1" customWidth="1"/>
    <col min="521" max="521" width="12.33203125" style="103" bestFit="1" customWidth="1"/>
    <col min="522" max="768" width="9.109375" style="103"/>
    <col min="769" max="769" width="4" style="103" customWidth="1"/>
    <col min="770" max="770" width="36.33203125" style="103" customWidth="1"/>
    <col min="771" max="771" width="15.88671875" style="103" customWidth="1"/>
    <col min="772" max="772" width="14.44140625" style="103" customWidth="1"/>
    <col min="773" max="773" width="12.5546875" style="103" customWidth="1"/>
    <col min="774" max="774" width="13.88671875" style="103" customWidth="1"/>
    <col min="775" max="775" width="12.6640625" style="103" bestFit="1" customWidth="1"/>
    <col min="776" max="776" width="15.6640625" style="103" bestFit="1" customWidth="1"/>
    <col min="777" max="777" width="12.33203125" style="103" bestFit="1" customWidth="1"/>
    <col min="778" max="1024" width="9.109375" style="103"/>
    <col min="1025" max="1025" width="4" style="103" customWidth="1"/>
    <col min="1026" max="1026" width="36.33203125" style="103" customWidth="1"/>
    <col min="1027" max="1027" width="15.88671875" style="103" customWidth="1"/>
    <col min="1028" max="1028" width="14.44140625" style="103" customWidth="1"/>
    <col min="1029" max="1029" width="12.5546875" style="103" customWidth="1"/>
    <col min="1030" max="1030" width="13.88671875" style="103" customWidth="1"/>
    <col min="1031" max="1031" width="12.6640625" style="103" bestFit="1" customWidth="1"/>
    <col min="1032" max="1032" width="15.6640625" style="103" bestFit="1" customWidth="1"/>
    <col min="1033" max="1033" width="12.33203125" style="103" bestFit="1" customWidth="1"/>
    <col min="1034" max="1280" width="9.109375" style="103"/>
    <col min="1281" max="1281" width="4" style="103" customWidth="1"/>
    <col min="1282" max="1282" width="36.33203125" style="103" customWidth="1"/>
    <col min="1283" max="1283" width="15.88671875" style="103" customWidth="1"/>
    <col min="1284" max="1284" width="14.44140625" style="103" customWidth="1"/>
    <col min="1285" max="1285" width="12.5546875" style="103" customWidth="1"/>
    <col min="1286" max="1286" width="13.88671875" style="103" customWidth="1"/>
    <col min="1287" max="1287" width="12.6640625" style="103" bestFit="1" customWidth="1"/>
    <col min="1288" max="1288" width="15.6640625" style="103" bestFit="1" customWidth="1"/>
    <col min="1289" max="1289" width="12.33203125" style="103" bestFit="1" customWidth="1"/>
    <col min="1290" max="1536" width="9.109375" style="103"/>
    <col min="1537" max="1537" width="4" style="103" customWidth="1"/>
    <col min="1538" max="1538" width="36.33203125" style="103" customWidth="1"/>
    <col min="1539" max="1539" width="15.88671875" style="103" customWidth="1"/>
    <col min="1540" max="1540" width="14.44140625" style="103" customWidth="1"/>
    <col min="1541" max="1541" width="12.5546875" style="103" customWidth="1"/>
    <col min="1542" max="1542" width="13.88671875" style="103" customWidth="1"/>
    <col min="1543" max="1543" width="12.6640625" style="103" bestFit="1" customWidth="1"/>
    <col min="1544" max="1544" width="15.6640625" style="103" bestFit="1" customWidth="1"/>
    <col min="1545" max="1545" width="12.33203125" style="103" bestFit="1" customWidth="1"/>
    <col min="1546" max="1792" width="9.109375" style="103"/>
    <col min="1793" max="1793" width="4" style="103" customWidth="1"/>
    <col min="1794" max="1794" width="36.33203125" style="103" customWidth="1"/>
    <col min="1795" max="1795" width="15.88671875" style="103" customWidth="1"/>
    <col min="1796" max="1796" width="14.44140625" style="103" customWidth="1"/>
    <col min="1797" max="1797" width="12.5546875" style="103" customWidth="1"/>
    <col min="1798" max="1798" width="13.88671875" style="103" customWidth="1"/>
    <col min="1799" max="1799" width="12.6640625" style="103" bestFit="1" customWidth="1"/>
    <col min="1800" max="1800" width="15.6640625" style="103" bestFit="1" customWidth="1"/>
    <col min="1801" max="1801" width="12.33203125" style="103" bestFit="1" customWidth="1"/>
    <col min="1802" max="2048" width="9.109375" style="103"/>
    <col min="2049" max="2049" width="4" style="103" customWidth="1"/>
    <col min="2050" max="2050" width="36.33203125" style="103" customWidth="1"/>
    <col min="2051" max="2051" width="15.88671875" style="103" customWidth="1"/>
    <col min="2052" max="2052" width="14.44140625" style="103" customWidth="1"/>
    <col min="2053" max="2053" width="12.5546875" style="103" customWidth="1"/>
    <col min="2054" max="2054" width="13.88671875" style="103" customWidth="1"/>
    <col min="2055" max="2055" width="12.6640625" style="103" bestFit="1" customWidth="1"/>
    <col min="2056" max="2056" width="15.6640625" style="103" bestFit="1" customWidth="1"/>
    <col min="2057" max="2057" width="12.33203125" style="103" bestFit="1" customWidth="1"/>
    <col min="2058" max="2304" width="9.109375" style="103"/>
    <col min="2305" max="2305" width="4" style="103" customWidth="1"/>
    <col min="2306" max="2306" width="36.33203125" style="103" customWidth="1"/>
    <col min="2307" max="2307" width="15.88671875" style="103" customWidth="1"/>
    <col min="2308" max="2308" width="14.44140625" style="103" customWidth="1"/>
    <col min="2309" max="2309" width="12.5546875" style="103" customWidth="1"/>
    <col min="2310" max="2310" width="13.88671875" style="103" customWidth="1"/>
    <col min="2311" max="2311" width="12.6640625" style="103" bestFit="1" customWidth="1"/>
    <col min="2312" max="2312" width="15.6640625" style="103" bestFit="1" customWidth="1"/>
    <col min="2313" max="2313" width="12.33203125" style="103" bestFit="1" customWidth="1"/>
    <col min="2314" max="2560" width="9.109375" style="103"/>
    <col min="2561" max="2561" width="4" style="103" customWidth="1"/>
    <col min="2562" max="2562" width="36.33203125" style="103" customWidth="1"/>
    <col min="2563" max="2563" width="15.88671875" style="103" customWidth="1"/>
    <col min="2564" max="2564" width="14.44140625" style="103" customWidth="1"/>
    <col min="2565" max="2565" width="12.5546875" style="103" customWidth="1"/>
    <col min="2566" max="2566" width="13.88671875" style="103" customWidth="1"/>
    <col min="2567" max="2567" width="12.6640625" style="103" bestFit="1" customWidth="1"/>
    <col min="2568" max="2568" width="15.6640625" style="103" bestFit="1" customWidth="1"/>
    <col min="2569" max="2569" width="12.33203125" style="103" bestFit="1" customWidth="1"/>
    <col min="2570" max="2816" width="9.109375" style="103"/>
    <col min="2817" max="2817" width="4" style="103" customWidth="1"/>
    <col min="2818" max="2818" width="36.33203125" style="103" customWidth="1"/>
    <col min="2819" max="2819" width="15.88671875" style="103" customWidth="1"/>
    <col min="2820" max="2820" width="14.44140625" style="103" customWidth="1"/>
    <col min="2821" max="2821" width="12.5546875" style="103" customWidth="1"/>
    <col min="2822" max="2822" width="13.88671875" style="103" customWidth="1"/>
    <col min="2823" max="2823" width="12.6640625" style="103" bestFit="1" customWidth="1"/>
    <col min="2824" max="2824" width="15.6640625" style="103" bestFit="1" customWidth="1"/>
    <col min="2825" max="2825" width="12.33203125" style="103" bestFit="1" customWidth="1"/>
    <col min="2826" max="3072" width="9.109375" style="103"/>
    <col min="3073" max="3073" width="4" style="103" customWidth="1"/>
    <col min="3074" max="3074" width="36.33203125" style="103" customWidth="1"/>
    <col min="3075" max="3075" width="15.88671875" style="103" customWidth="1"/>
    <col min="3076" max="3076" width="14.44140625" style="103" customWidth="1"/>
    <col min="3077" max="3077" width="12.5546875" style="103" customWidth="1"/>
    <col min="3078" max="3078" width="13.88671875" style="103" customWidth="1"/>
    <col min="3079" max="3079" width="12.6640625" style="103" bestFit="1" customWidth="1"/>
    <col min="3080" max="3080" width="15.6640625" style="103" bestFit="1" customWidth="1"/>
    <col min="3081" max="3081" width="12.33203125" style="103" bestFit="1" customWidth="1"/>
    <col min="3082" max="3328" width="9.109375" style="103"/>
    <col min="3329" max="3329" width="4" style="103" customWidth="1"/>
    <col min="3330" max="3330" width="36.33203125" style="103" customWidth="1"/>
    <col min="3331" max="3331" width="15.88671875" style="103" customWidth="1"/>
    <col min="3332" max="3332" width="14.44140625" style="103" customWidth="1"/>
    <col min="3333" max="3333" width="12.5546875" style="103" customWidth="1"/>
    <col min="3334" max="3334" width="13.88671875" style="103" customWidth="1"/>
    <col min="3335" max="3335" width="12.6640625" style="103" bestFit="1" customWidth="1"/>
    <col min="3336" max="3336" width="15.6640625" style="103" bestFit="1" customWidth="1"/>
    <col min="3337" max="3337" width="12.33203125" style="103" bestFit="1" customWidth="1"/>
    <col min="3338" max="3584" width="9.109375" style="103"/>
    <col min="3585" max="3585" width="4" style="103" customWidth="1"/>
    <col min="3586" max="3586" width="36.33203125" style="103" customWidth="1"/>
    <col min="3587" max="3587" width="15.88671875" style="103" customWidth="1"/>
    <col min="3588" max="3588" width="14.44140625" style="103" customWidth="1"/>
    <col min="3589" max="3589" width="12.5546875" style="103" customWidth="1"/>
    <col min="3590" max="3590" width="13.88671875" style="103" customWidth="1"/>
    <col min="3591" max="3591" width="12.6640625" style="103" bestFit="1" customWidth="1"/>
    <col min="3592" max="3592" width="15.6640625" style="103" bestFit="1" customWidth="1"/>
    <col min="3593" max="3593" width="12.33203125" style="103" bestFit="1" customWidth="1"/>
    <col min="3594" max="3840" width="9.109375" style="103"/>
    <col min="3841" max="3841" width="4" style="103" customWidth="1"/>
    <col min="3842" max="3842" width="36.33203125" style="103" customWidth="1"/>
    <col min="3843" max="3843" width="15.88671875" style="103" customWidth="1"/>
    <col min="3844" max="3844" width="14.44140625" style="103" customWidth="1"/>
    <col min="3845" max="3845" width="12.5546875" style="103" customWidth="1"/>
    <col min="3846" max="3846" width="13.88671875" style="103" customWidth="1"/>
    <col min="3847" max="3847" width="12.6640625" style="103" bestFit="1" customWidth="1"/>
    <col min="3848" max="3848" width="15.6640625" style="103" bestFit="1" customWidth="1"/>
    <col min="3849" max="3849" width="12.33203125" style="103" bestFit="1" customWidth="1"/>
    <col min="3850" max="4096" width="9.109375" style="103"/>
    <col min="4097" max="4097" width="4" style="103" customWidth="1"/>
    <col min="4098" max="4098" width="36.33203125" style="103" customWidth="1"/>
    <col min="4099" max="4099" width="15.88671875" style="103" customWidth="1"/>
    <col min="4100" max="4100" width="14.44140625" style="103" customWidth="1"/>
    <col min="4101" max="4101" width="12.5546875" style="103" customWidth="1"/>
    <col min="4102" max="4102" width="13.88671875" style="103" customWidth="1"/>
    <col min="4103" max="4103" width="12.6640625" style="103" bestFit="1" customWidth="1"/>
    <col min="4104" max="4104" width="15.6640625" style="103" bestFit="1" customWidth="1"/>
    <col min="4105" max="4105" width="12.33203125" style="103" bestFit="1" customWidth="1"/>
    <col min="4106" max="4352" width="9.109375" style="103"/>
    <col min="4353" max="4353" width="4" style="103" customWidth="1"/>
    <col min="4354" max="4354" width="36.33203125" style="103" customWidth="1"/>
    <col min="4355" max="4355" width="15.88671875" style="103" customWidth="1"/>
    <col min="4356" max="4356" width="14.44140625" style="103" customWidth="1"/>
    <col min="4357" max="4357" width="12.5546875" style="103" customWidth="1"/>
    <col min="4358" max="4358" width="13.88671875" style="103" customWidth="1"/>
    <col min="4359" max="4359" width="12.6640625" style="103" bestFit="1" customWidth="1"/>
    <col min="4360" max="4360" width="15.6640625" style="103" bestFit="1" customWidth="1"/>
    <col min="4361" max="4361" width="12.33203125" style="103" bestFit="1" customWidth="1"/>
    <col min="4362" max="4608" width="9.109375" style="103"/>
    <col min="4609" max="4609" width="4" style="103" customWidth="1"/>
    <col min="4610" max="4610" width="36.33203125" style="103" customWidth="1"/>
    <col min="4611" max="4611" width="15.88671875" style="103" customWidth="1"/>
    <col min="4612" max="4612" width="14.44140625" style="103" customWidth="1"/>
    <col min="4613" max="4613" width="12.5546875" style="103" customWidth="1"/>
    <col min="4614" max="4614" width="13.88671875" style="103" customWidth="1"/>
    <col min="4615" max="4615" width="12.6640625" style="103" bestFit="1" customWidth="1"/>
    <col min="4616" max="4616" width="15.6640625" style="103" bestFit="1" customWidth="1"/>
    <col min="4617" max="4617" width="12.33203125" style="103" bestFit="1" customWidth="1"/>
    <col min="4618" max="4864" width="9.109375" style="103"/>
    <col min="4865" max="4865" width="4" style="103" customWidth="1"/>
    <col min="4866" max="4866" width="36.33203125" style="103" customWidth="1"/>
    <col min="4867" max="4867" width="15.88671875" style="103" customWidth="1"/>
    <col min="4868" max="4868" width="14.44140625" style="103" customWidth="1"/>
    <col min="4869" max="4869" width="12.5546875" style="103" customWidth="1"/>
    <col min="4870" max="4870" width="13.88671875" style="103" customWidth="1"/>
    <col min="4871" max="4871" width="12.6640625" style="103" bestFit="1" customWidth="1"/>
    <col min="4872" max="4872" width="15.6640625" style="103" bestFit="1" customWidth="1"/>
    <col min="4873" max="4873" width="12.33203125" style="103" bestFit="1" customWidth="1"/>
    <col min="4874" max="5120" width="9.109375" style="103"/>
    <col min="5121" max="5121" width="4" style="103" customWidth="1"/>
    <col min="5122" max="5122" width="36.33203125" style="103" customWidth="1"/>
    <col min="5123" max="5123" width="15.88671875" style="103" customWidth="1"/>
    <col min="5124" max="5124" width="14.44140625" style="103" customWidth="1"/>
    <col min="5125" max="5125" width="12.5546875" style="103" customWidth="1"/>
    <col min="5126" max="5126" width="13.88671875" style="103" customWidth="1"/>
    <col min="5127" max="5127" width="12.6640625" style="103" bestFit="1" customWidth="1"/>
    <col min="5128" max="5128" width="15.6640625" style="103" bestFit="1" customWidth="1"/>
    <col min="5129" max="5129" width="12.33203125" style="103" bestFit="1" customWidth="1"/>
    <col min="5130" max="5376" width="9.109375" style="103"/>
    <col min="5377" max="5377" width="4" style="103" customWidth="1"/>
    <col min="5378" max="5378" width="36.33203125" style="103" customWidth="1"/>
    <col min="5379" max="5379" width="15.88671875" style="103" customWidth="1"/>
    <col min="5380" max="5380" width="14.44140625" style="103" customWidth="1"/>
    <col min="5381" max="5381" width="12.5546875" style="103" customWidth="1"/>
    <col min="5382" max="5382" width="13.88671875" style="103" customWidth="1"/>
    <col min="5383" max="5383" width="12.6640625" style="103" bestFit="1" customWidth="1"/>
    <col min="5384" max="5384" width="15.6640625" style="103" bestFit="1" customWidth="1"/>
    <col min="5385" max="5385" width="12.33203125" style="103" bestFit="1" customWidth="1"/>
    <col min="5386" max="5632" width="9.109375" style="103"/>
    <col min="5633" max="5633" width="4" style="103" customWidth="1"/>
    <col min="5634" max="5634" width="36.33203125" style="103" customWidth="1"/>
    <col min="5635" max="5635" width="15.88671875" style="103" customWidth="1"/>
    <col min="5636" max="5636" width="14.44140625" style="103" customWidth="1"/>
    <col min="5637" max="5637" width="12.5546875" style="103" customWidth="1"/>
    <col min="5638" max="5638" width="13.88671875" style="103" customWidth="1"/>
    <col min="5639" max="5639" width="12.6640625" style="103" bestFit="1" customWidth="1"/>
    <col min="5640" max="5640" width="15.6640625" style="103" bestFit="1" customWidth="1"/>
    <col min="5641" max="5641" width="12.33203125" style="103" bestFit="1" customWidth="1"/>
    <col min="5642" max="5888" width="9.109375" style="103"/>
    <col min="5889" max="5889" width="4" style="103" customWidth="1"/>
    <col min="5890" max="5890" width="36.33203125" style="103" customWidth="1"/>
    <col min="5891" max="5891" width="15.88671875" style="103" customWidth="1"/>
    <col min="5892" max="5892" width="14.44140625" style="103" customWidth="1"/>
    <col min="5893" max="5893" width="12.5546875" style="103" customWidth="1"/>
    <col min="5894" max="5894" width="13.88671875" style="103" customWidth="1"/>
    <col min="5895" max="5895" width="12.6640625" style="103" bestFit="1" customWidth="1"/>
    <col min="5896" max="5896" width="15.6640625" style="103" bestFit="1" customWidth="1"/>
    <col min="5897" max="5897" width="12.33203125" style="103" bestFit="1" customWidth="1"/>
    <col min="5898" max="6144" width="9.109375" style="103"/>
    <col min="6145" max="6145" width="4" style="103" customWidth="1"/>
    <col min="6146" max="6146" width="36.33203125" style="103" customWidth="1"/>
    <col min="6147" max="6147" width="15.88671875" style="103" customWidth="1"/>
    <col min="6148" max="6148" width="14.44140625" style="103" customWidth="1"/>
    <col min="6149" max="6149" width="12.5546875" style="103" customWidth="1"/>
    <col min="6150" max="6150" width="13.88671875" style="103" customWidth="1"/>
    <col min="6151" max="6151" width="12.6640625" style="103" bestFit="1" customWidth="1"/>
    <col min="6152" max="6152" width="15.6640625" style="103" bestFit="1" customWidth="1"/>
    <col min="6153" max="6153" width="12.33203125" style="103" bestFit="1" customWidth="1"/>
    <col min="6154" max="6400" width="9.109375" style="103"/>
    <col min="6401" max="6401" width="4" style="103" customWidth="1"/>
    <col min="6402" max="6402" width="36.33203125" style="103" customWidth="1"/>
    <col min="6403" max="6403" width="15.88671875" style="103" customWidth="1"/>
    <col min="6404" max="6404" width="14.44140625" style="103" customWidth="1"/>
    <col min="6405" max="6405" width="12.5546875" style="103" customWidth="1"/>
    <col min="6406" max="6406" width="13.88671875" style="103" customWidth="1"/>
    <col min="6407" max="6407" width="12.6640625" style="103" bestFit="1" customWidth="1"/>
    <col min="6408" max="6408" width="15.6640625" style="103" bestFit="1" customWidth="1"/>
    <col min="6409" max="6409" width="12.33203125" style="103" bestFit="1" customWidth="1"/>
    <col min="6410" max="6656" width="9.109375" style="103"/>
    <col min="6657" max="6657" width="4" style="103" customWidth="1"/>
    <col min="6658" max="6658" width="36.33203125" style="103" customWidth="1"/>
    <col min="6659" max="6659" width="15.88671875" style="103" customWidth="1"/>
    <col min="6660" max="6660" width="14.44140625" style="103" customWidth="1"/>
    <col min="6661" max="6661" width="12.5546875" style="103" customWidth="1"/>
    <col min="6662" max="6662" width="13.88671875" style="103" customWidth="1"/>
    <col min="6663" max="6663" width="12.6640625" style="103" bestFit="1" customWidth="1"/>
    <col min="6664" max="6664" width="15.6640625" style="103" bestFit="1" customWidth="1"/>
    <col min="6665" max="6665" width="12.33203125" style="103" bestFit="1" customWidth="1"/>
    <col min="6666" max="6912" width="9.109375" style="103"/>
    <col min="6913" max="6913" width="4" style="103" customWidth="1"/>
    <col min="6914" max="6914" width="36.33203125" style="103" customWidth="1"/>
    <col min="6915" max="6915" width="15.88671875" style="103" customWidth="1"/>
    <col min="6916" max="6916" width="14.44140625" style="103" customWidth="1"/>
    <col min="6917" max="6917" width="12.5546875" style="103" customWidth="1"/>
    <col min="6918" max="6918" width="13.88671875" style="103" customWidth="1"/>
    <col min="6919" max="6919" width="12.6640625" style="103" bestFit="1" customWidth="1"/>
    <col min="6920" max="6920" width="15.6640625" style="103" bestFit="1" customWidth="1"/>
    <col min="6921" max="6921" width="12.33203125" style="103" bestFit="1" customWidth="1"/>
    <col min="6922" max="7168" width="9.109375" style="103"/>
    <col min="7169" max="7169" width="4" style="103" customWidth="1"/>
    <col min="7170" max="7170" width="36.33203125" style="103" customWidth="1"/>
    <col min="7171" max="7171" width="15.88671875" style="103" customWidth="1"/>
    <col min="7172" max="7172" width="14.44140625" style="103" customWidth="1"/>
    <col min="7173" max="7173" width="12.5546875" style="103" customWidth="1"/>
    <col min="7174" max="7174" width="13.88671875" style="103" customWidth="1"/>
    <col min="7175" max="7175" width="12.6640625" style="103" bestFit="1" customWidth="1"/>
    <col min="7176" max="7176" width="15.6640625" style="103" bestFit="1" customWidth="1"/>
    <col min="7177" max="7177" width="12.33203125" style="103" bestFit="1" customWidth="1"/>
    <col min="7178" max="7424" width="9.109375" style="103"/>
    <col min="7425" max="7425" width="4" style="103" customWidth="1"/>
    <col min="7426" max="7426" width="36.33203125" style="103" customWidth="1"/>
    <col min="7427" max="7427" width="15.88671875" style="103" customWidth="1"/>
    <col min="7428" max="7428" width="14.44140625" style="103" customWidth="1"/>
    <col min="7429" max="7429" width="12.5546875" style="103" customWidth="1"/>
    <col min="7430" max="7430" width="13.88671875" style="103" customWidth="1"/>
    <col min="7431" max="7431" width="12.6640625" style="103" bestFit="1" customWidth="1"/>
    <col min="7432" max="7432" width="15.6640625" style="103" bestFit="1" customWidth="1"/>
    <col min="7433" max="7433" width="12.33203125" style="103" bestFit="1" customWidth="1"/>
    <col min="7434" max="7680" width="9.109375" style="103"/>
    <col min="7681" max="7681" width="4" style="103" customWidth="1"/>
    <col min="7682" max="7682" width="36.33203125" style="103" customWidth="1"/>
    <col min="7683" max="7683" width="15.88671875" style="103" customWidth="1"/>
    <col min="7684" max="7684" width="14.44140625" style="103" customWidth="1"/>
    <col min="7685" max="7685" width="12.5546875" style="103" customWidth="1"/>
    <col min="7686" max="7686" width="13.88671875" style="103" customWidth="1"/>
    <col min="7687" max="7687" width="12.6640625" style="103" bestFit="1" customWidth="1"/>
    <col min="7688" max="7688" width="15.6640625" style="103" bestFit="1" customWidth="1"/>
    <col min="7689" max="7689" width="12.33203125" style="103" bestFit="1" customWidth="1"/>
    <col min="7690" max="7936" width="9.109375" style="103"/>
    <col min="7937" max="7937" width="4" style="103" customWidth="1"/>
    <col min="7938" max="7938" width="36.33203125" style="103" customWidth="1"/>
    <col min="7939" max="7939" width="15.88671875" style="103" customWidth="1"/>
    <col min="7940" max="7940" width="14.44140625" style="103" customWidth="1"/>
    <col min="7941" max="7941" width="12.5546875" style="103" customWidth="1"/>
    <col min="7942" max="7942" width="13.88671875" style="103" customWidth="1"/>
    <col min="7943" max="7943" width="12.6640625" style="103" bestFit="1" customWidth="1"/>
    <col min="7944" max="7944" width="15.6640625" style="103" bestFit="1" customWidth="1"/>
    <col min="7945" max="7945" width="12.33203125" style="103" bestFit="1" customWidth="1"/>
    <col min="7946" max="8192" width="9.109375" style="103"/>
    <col min="8193" max="8193" width="4" style="103" customWidth="1"/>
    <col min="8194" max="8194" width="36.33203125" style="103" customWidth="1"/>
    <col min="8195" max="8195" width="15.88671875" style="103" customWidth="1"/>
    <col min="8196" max="8196" width="14.44140625" style="103" customWidth="1"/>
    <col min="8197" max="8197" width="12.5546875" style="103" customWidth="1"/>
    <col min="8198" max="8198" width="13.88671875" style="103" customWidth="1"/>
    <col min="8199" max="8199" width="12.6640625" style="103" bestFit="1" customWidth="1"/>
    <col min="8200" max="8200" width="15.6640625" style="103" bestFit="1" customWidth="1"/>
    <col min="8201" max="8201" width="12.33203125" style="103" bestFit="1" customWidth="1"/>
    <col min="8202" max="8448" width="9.109375" style="103"/>
    <col min="8449" max="8449" width="4" style="103" customWidth="1"/>
    <col min="8450" max="8450" width="36.33203125" style="103" customWidth="1"/>
    <col min="8451" max="8451" width="15.88671875" style="103" customWidth="1"/>
    <col min="8452" max="8452" width="14.44140625" style="103" customWidth="1"/>
    <col min="8453" max="8453" width="12.5546875" style="103" customWidth="1"/>
    <col min="8454" max="8454" width="13.88671875" style="103" customWidth="1"/>
    <col min="8455" max="8455" width="12.6640625" style="103" bestFit="1" customWidth="1"/>
    <col min="8456" max="8456" width="15.6640625" style="103" bestFit="1" customWidth="1"/>
    <col min="8457" max="8457" width="12.33203125" style="103" bestFit="1" customWidth="1"/>
    <col min="8458" max="8704" width="9.109375" style="103"/>
    <col min="8705" max="8705" width="4" style="103" customWidth="1"/>
    <col min="8706" max="8706" width="36.33203125" style="103" customWidth="1"/>
    <col min="8707" max="8707" width="15.88671875" style="103" customWidth="1"/>
    <col min="8708" max="8708" width="14.44140625" style="103" customWidth="1"/>
    <col min="8709" max="8709" width="12.5546875" style="103" customWidth="1"/>
    <col min="8710" max="8710" width="13.88671875" style="103" customWidth="1"/>
    <col min="8711" max="8711" width="12.6640625" style="103" bestFit="1" customWidth="1"/>
    <col min="8712" max="8712" width="15.6640625" style="103" bestFit="1" customWidth="1"/>
    <col min="8713" max="8713" width="12.33203125" style="103" bestFit="1" customWidth="1"/>
    <col min="8714" max="8960" width="9.109375" style="103"/>
    <col min="8961" max="8961" width="4" style="103" customWidth="1"/>
    <col min="8962" max="8962" width="36.33203125" style="103" customWidth="1"/>
    <col min="8963" max="8963" width="15.88671875" style="103" customWidth="1"/>
    <col min="8964" max="8964" width="14.44140625" style="103" customWidth="1"/>
    <col min="8965" max="8965" width="12.5546875" style="103" customWidth="1"/>
    <col min="8966" max="8966" width="13.88671875" style="103" customWidth="1"/>
    <col min="8967" max="8967" width="12.6640625" style="103" bestFit="1" customWidth="1"/>
    <col min="8968" max="8968" width="15.6640625" style="103" bestFit="1" customWidth="1"/>
    <col min="8969" max="8969" width="12.33203125" style="103" bestFit="1" customWidth="1"/>
    <col min="8970" max="9216" width="9.109375" style="103"/>
    <col min="9217" max="9217" width="4" style="103" customWidth="1"/>
    <col min="9218" max="9218" width="36.33203125" style="103" customWidth="1"/>
    <col min="9219" max="9219" width="15.88671875" style="103" customWidth="1"/>
    <col min="9220" max="9220" width="14.44140625" style="103" customWidth="1"/>
    <col min="9221" max="9221" width="12.5546875" style="103" customWidth="1"/>
    <col min="9222" max="9222" width="13.88671875" style="103" customWidth="1"/>
    <col min="9223" max="9223" width="12.6640625" style="103" bestFit="1" customWidth="1"/>
    <col min="9224" max="9224" width="15.6640625" style="103" bestFit="1" customWidth="1"/>
    <col min="9225" max="9225" width="12.33203125" style="103" bestFit="1" customWidth="1"/>
    <col min="9226" max="9472" width="9.109375" style="103"/>
    <col min="9473" max="9473" width="4" style="103" customWidth="1"/>
    <col min="9474" max="9474" width="36.33203125" style="103" customWidth="1"/>
    <col min="9475" max="9475" width="15.88671875" style="103" customWidth="1"/>
    <col min="9476" max="9476" width="14.44140625" style="103" customWidth="1"/>
    <col min="9477" max="9477" width="12.5546875" style="103" customWidth="1"/>
    <col min="9478" max="9478" width="13.88671875" style="103" customWidth="1"/>
    <col min="9479" max="9479" width="12.6640625" style="103" bestFit="1" customWidth="1"/>
    <col min="9480" max="9480" width="15.6640625" style="103" bestFit="1" customWidth="1"/>
    <col min="9481" max="9481" width="12.33203125" style="103" bestFit="1" customWidth="1"/>
    <col min="9482" max="9728" width="9.109375" style="103"/>
    <col min="9729" max="9729" width="4" style="103" customWidth="1"/>
    <col min="9730" max="9730" width="36.33203125" style="103" customWidth="1"/>
    <col min="9731" max="9731" width="15.88671875" style="103" customWidth="1"/>
    <col min="9732" max="9732" width="14.44140625" style="103" customWidth="1"/>
    <col min="9733" max="9733" width="12.5546875" style="103" customWidth="1"/>
    <col min="9734" max="9734" width="13.88671875" style="103" customWidth="1"/>
    <col min="9735" max="9735" width="12.6640625" style="103" bestFit="1" customWidth="1"/>
    <col min="9736" max="9736" width="15.6640625" style="103" bestFit="1" customWidth="1"/>
    <col min="9737" max="9737" width="12.33203125" style="103" bestFit="1" customWidth="1"/>
    <col min="9738" max="9984" width="9.109375" style="103"/>
    <col min="9985" max="9985" width="4" style="103" customWidth="1"/>
    <col min="9986" max="9986" width="36.33203125" style="103" customWidth="1"/>
    <col min="9987" max="9987" width="15.88671875" style="103" customWidth="1"/>
    <col min="9988" max="9988" width="14.44140625" style="103" customWidth="1"/>
    <col min="9989" max="9989" width="12.5546875" style="103" customWidth="1"/>
    <col min="9990" max="9990" width="13.88671875" style="103" customWidth="1"/>
    <col min="9991" max="9991" width="12.6640625" style="103" bestFit="1" customWidth="1"/>
    <col min="9992" max="9992" width="15.6640625" style="103" bestFit="1" customWidth="1"/>
    <col min="9993" max="9993" width="12.33203125" style="103" bestFit="1" customWidth="1"/>
    <col min="9994" max="10240" width="9.109375" style="103"/>
    <col min="10241" max="10241" width="4" style="103" customWidth="1"/>
    <col min="10242" max="10242" width="36.33203125" style="103" customWidth="1"/>
    <col min="10243" max="10243" width="15.88671875" style="103" customWidth="1"/>
    <col min="10244" max="10244" width="14.44140625" style="103" customWidth="1"/>
    <col min="10245" max="10245" width="12.5546875" style="103" customWidth="1"/>
    <col min="10246" max="10246" width="13.88671875" style="103" customWidth="1"/>
    <col min="10247" max="10247" width="12.6640625" style="103" bestFit="1" customWidth="1"/>
    <col min="10248" max="10248" width="15.6640625" style="103" bestFit="1" customWidth="1"/>
    <col min="10249" max="10249" width="12.33203125" style="103" bestFit="1" customWidth="1"/>
    <col min="10250" max="10496" width="9.109375" style="103"/>
    <col min="10497" max="10497" width="4" style="103" customWidth="1"/>
    <col min="10498" max="10498" width="36.33203125" style="103" customWidth="1"/>
    <col min="10499" max="10499" width="15.88671875" style="103" customWidth="1"/>
    <col min="10500" max="10500" width="14.44140625" style="103" customWidth="1"/>
    <col min="10501" max="10501" width="12.5546875" style="103" customWidth="1"/>
    <col min="10502" max="10502" width="13.88671875" style="103" customWidth="1"/>
    <col min="10503" max="10503" width="12.6640625" style="103" bestFit="1" customWidth="1"/>
    <col min="10504" max="10504" width="15.6640625" style="103" bestFit="1" customWidth="1"/>
    <col min="10505" max="10505" width="12.33203125" style="103" bestFit="1" customWidth="1"/>
    <col min="10506" max="10752" width="9.109375" style="103"/>
    <col min="10753" max="10753" width="4" style="103" customWidth="1"/>
    <col min="10754" max="10754" width="36.33203125" style="103" customWidth="1"/>
    <col min="10755" max="10755" width="15.88671875" style="103" customWidth="1"/>
    <col min="10756" max="10756" width="14.44140625" style="103" customWidth="1"/>
    <col min="10757" max="10757" width="12.5546875" style="103" customWidth="1"/>
    <col min="10758" max="10758" width="13.88671875" style="103" customWidth="1"/>
    <col min="10759" max="10759" width="12.6640625" style="103" bestFit="1" customWidth="1"/>
    <col min="10760" max="10760" width="15.6640625" style="103" bestFit="1" customWidth="1"/>
    <col min="10761" max="10761" width="12.33203125" style="103" bestFit="1" customWidth="1"/>
    <col min="10762" max="11008" width="9.109375" style="103"/>
    <col min="11009" max="11009" width="4" style="103" customWidth="1"/>
    <col min="11010" max="11010" width="36.33203125" style="103" customWidth="1"/>
    <col min="11011" max="11011" width="15.88671875" style="103" customWidth="1"/>
    <col min="11012" max="11012" width="14.44140625" style="103" customWidth="1"/>
    <col min="11013" max="11013" width="12.5546875" style="103" customWidth="1"/>
    <col min="11014" max="11014" width="13.88671875" style="103" customWidth="1"/>
    <col min="11015" max="11015" width="12.6640625" style="103" bestFit="1" customWidth="1"/>
    <col min="11016" max="11016" width="15.6640625" style="103" bestFit="1" customWidth="1"/>
    <col min="11017" max="11017" width="12.33203125" style="103" bestFit="1" customWidth="1"/>
    <col min="11018" max="11264" width="9.109375" style="103"/>
    <col min="11265" max="11265" width="4" style="103" customWidth="1"/>
    <col min="11266" max="11266" width="36.33203125" style="103" customWidth="1"/>
    <col min="11267" max="11267" width="15.88671875" style="103" customWidth="1"/>
    <col min="11268" max="11268" width="14.44140625" style="103" customWidth="1"/>
    <col min="11269" max="11269" width="12.5546875" style="103" customWidth="1"/>
    <col min="11270" max="11270" width="13.88671875" style="103" customWidth="1"/>
    <col min="11271" max="11271" width="12.6640625" style="103" bestFit="1" customWidth="1"/>
    <col min="11272" max="11272" width="15.6640625" style="103" bestFit="1" customWidth="1"/>
    <col min="11273" max="11273" width="12.33203125" style="103" bestFit="1" customWidth="1"/>
    <col min="11274" max="11520" width="9.109375" style="103"/>
    <col min="11521" max="11521" width="4" style="103" customWidth="1"/>
    <col min="11522" max="11522" width="36.33203125" style="103" customWidth="1"/>
    <col min="11523" max="11523" width="15.88671875" style="103" customWidth="1"/>
    <col min="11524" max="11524" width="14.44140625" style="103" customWidth="1"/>
    <col min="11525" max="11525" width="12.5546875" style="103" customWidth="1"/>
    <col min="11526" max="11526" width="13.88671875" style="103" customWidth="1"/>
    <col min="11527" max="11527" width="12.6640625" style="103" bestFit="1" customWidth="1"/>
    <col min="11528" max="11528" width="15.6640625" style="103" bestFit="1" customWidth="1"/>
    <col min="11529" max="11529" width="12.33203125" style="103" bestFit="1" customWidth="1"/>
    <col min="11530" max="11776" width="9.109375" style="103"/>
    <col min="11777" max="11777" width="4" style="103" customWidth="1"/>
    <col min="11778" max="11778" width="36.33203125" style="103" customWidth="1"/>
    <col min="11779" max="11779" width="15.88671875" style="103" customWidth="1"/>
    <col min="11780" max="11780" width="14.44140625" style="103" customWidth="1"/>
    <col min="11781" max="11781" width="12.5546875" style="103" customWidth="1"/>
    <col min="11782" max="11782" width="13.88671875" style="103" customWidth="1"/>
    <col min="11783" max="11783" width="12.6640625" style="103" bestFit="1" customWidth="1"/>
    <col min="11784" max="11784" width="15.6640625" style="103" bestFit="1" customWidth="1"/>
    <col min="11785" max="11785" width="12.33203125" style="103" bestFit="1" customWidth="1"/>
    <col min="11786" max="12032" width="9.109375" style="103"/>
    <col min="12033" max="12033" width="4" style="103" customWidth="1"/>
    <col min="12034" max="12034" width="36.33203125" style="103" customWidth="1"/>
    <col min="12035" max="12035" width="15.88671875" style="103" customWidth="1"/>
    <col min="12036" max="12036" width="14.44140625" style="103" customWidth="1"/>
    <col min="12037" max="12037" width="12.5546875" style="103" customWidth="1"/>
    <col min="12038" max="12038" width="13.88671875" style="103" customWidth="1"/>
    <col min="12039" max="12039" width="12.6640625" style="103" bestFit="1" customWidth="1"/>
    <col min="12040" max="12040" width="15.6640625" style="103" bestFit="1" customWidth="1"/>
    <col min="12041" max="12041" width="12.33203125" style="103" bestFit="1" customWidth="1"/>
    <col min="12042" max="12288" width="9.109375" style="103"/>
    <col min="12289" max="12289" width="4" style="103" customWidth="1"/>
    <col min="12290" max="12290" width="36.33203125" style="103" customWidth="1"/>
    <col min="12291" max="12291" width="15.88671875" style="103" customWidth="1"/>
    <col min="12292" max="12292" width="14.44140625" style="103" customWidth="1"/>
    <col min="12293" max="12293" width="12.5546875" style="103" customWidth="1"/>
    <col min="12294" max="12294" width="13.88671875" style="103" customWidth="1"/>
    <col min="12295" max="12295" width="12.6640625" style="103" bestFit="1" customWidth="1"/>
    <col min="12296" max="12296" width="15.6640625" style="103" bestFit="1" customWidth="1"/>
    <col min="12297" max="12297" width="12.33203125" style="103" bestFit="1" customWidth="1"/>
    <col min="12298" max="12544" width="9.109375" style="103"/>
    <col min="12545" max="12545" width="4" style="103" customWidth="1"/>
    <col min="12546" max="12546" width="36.33203125" style="103" customWidth="1"/>
    <col min="12547" max="12547" width="15.88671875" style="103" customWidth="1"/>
    <col min="12548" max="12548" width="14.44140625" style="103" customWidth="1"/>
    <col min="12549" max="12549" width="12.5546875" style="103" customWidth="1"/>
    <col min="12550" max="12550" width="13.88671875" style="103" customWidth="1"/>
    <col min="12551" max="12551" width="12.6640625" style="103" bestFit="1" customWidth="1"/>
    <col min="12552" max="12552" width="15.6640625" style="103" bestFit="1" customWidth="1"/>
    <col min="12553" max="12553" width="12.33203125" style="103" bestFit="1" customWidth="1"/>
    <col min="12554" max="12800" width="9.109375" style="103"/>
    <col min="12801" max="12801" width="4" style="103" customWidth="1"/>
    <col min="12802" max="12802" width="36.33203125" style="103" customWidth="1"/>
    <col min="12803" max="12803" width="15.88671875" style="103" customWidth="1"/>
    <col min="12804" max="12804" width="14.44140625" style="103" customWidth="1"/>
    <col min="12805" max="12805" width="12.5546875" style="103" customWidth="1"/>
    <col min="12806" max="12806" width="13.88671875" style="103" customWidth="1"/>
    <col min="12807" max="12807" width="12.6640625" style="103" bestFit="1" customWidth="1"/>
    <col min="12808" max="12808" width="15.6640625" style="103" bestFit="1" customWidth="1"/>
    <col min="12809" max="12809" width="12.33203125" style="103" bestFit="1" customWidth="1"/>
    <col min="12810" max="13056" width="9.109375" style="103"/>
    <col min="13057" max="13057" width="4" style="103" customWidth="1"/>
    <col min="13058" max="13058" width="36.33203125" style="103" customWidth="1"/>
    <col min="13059" max="13059" width="15.88671875" style="103" customWidth="1"/>
    <col min="13060" max="13060" width="14.44140625" style="103" customWidth="1"/>
    <col min="13061" max="13061" width="12.5546875" style="103" customWidth="1"/>
    <col min="13062" max="13062" width="13.88671875" style="103" customWidth="1"/>
    <col min="13063" max="13063" width="12.6640625" style="103" bestFit="1" customWidth="1"/>
    <col min="13064" max="13064" width="15.6640625" style="103" bestFit="1" customWidth="1"/>
    <col min="13065" max="13065" width="12.33203125" style="103" bestFit="1" customWidth="1"/>
    <col min="13066" max="13312" width="9.109375" style="103"/>
    <col min="13313" max="13313" width="4" style="103" customWidth="1"/>
    <col min="13314" max="13314" width="36.33203125" style="103" customWidth="1"/>
    <col min="13315" max="13315" width="15.88671875" style="103" customWidth="1"/>
    <col min="13316" max="13316" width="14.44140625" style="103" customWidth="1"/>
    <col min="13317" max="13317" width="12.5546875" style="103" customWidth="1"/>
    <col min="13318" max="13318" width="13.88671875" style="103" customWidth="1"/>
    <col min="13319" max="13319" width="12.6640625" style="103" bestFit="1" customWidth="1"/>
    <col min="13320" max="13320" width="15.6640625" style="103" bestFit="1" customWidth="1"/>
    <col min="13321" max="13321" width="12.33203125" style="103" bestFit="1" customWidth="1"/>
    <col min="13322" max="13568" width="9.109375" style="103"/>
    <col min="13569" max="13569" width="4" style="103" customWidth="1"/>
    <col min="13570" max="13570" width="36.33203125" style="103" customWidth="1"/>
    <col min="13571" max="13571" width="15.88671875" style="103" customWidth="1"/>
    <col min="13572" max="13572" width="14.44140625" style="103" customWidth="1"/>
    <col min="13573" max="13573" width="12.5546875" style="103" customWidth="1"/>
    <col min="13574" max="13574" width="13.88671875" style="103" customWidth="1"/>
    <col min="13575" max="13575" width="12.6640625" style="103" bestFit="1" customWidth="1"/>
    <col min="13576" max="13576" width="15.6640625" style="103" bestFit="1" customWidth="1"/>
    <col min="13577" max="13577" width="12.33203125" style="103" bestFit="1" customWidth="1"/>
    <col min="13578" max="13824" width="9.109375" style="103"/>
    <col min="13825" max="13825" width="4" style="103" customWidth="1"/>
    <col min="13826" max="13826" width="36.33203125" style="103" customWidth="1"/>
    <col min="13827" max="13827" width="15.88671875" style="103" customWidth="1"/>
    <col min="13828" max="13828" width="14.44140625" style="103" customWidth="1"/>
    <col min="13829" max="13829" width="12.5546875" style="103" customWidth="1"/>
    <col min="13830" max="13830" width="13.88671875" style="103" customWidth="1"/>
    <col min="13831" max="13831" width="12.6640625" style="103" bestFit="1" customWidth="1"/>
    <col min="13832" max="13832" width="15.6640625" style="103" bestFit="1" customWidth="1"/>
    <col min="13833" max="13833" width="12.33203125" style="103" bestFit="1" customWidth="1"/>
    <col min="13834" max="14080" width="9.109375" style="103"/>
    <col min="14081" max="14081" width="4" style="103" customWidth="1"/>
    <col min="14082" max="14082" width="36.33203125" style="103" customWidth="1"/>
    <col min="14083" max="14083" width="15.88671875" style="103" customWidth="1"/>
    <col min="14084" max="14084" width="14.44140625" style="103" customWidth="1"/>
    <col min="14085" max="14085" width="12.5546875" style="103" customWidth="1"/>
    <col min="14086" max="14086" width="13.88671875" style="103" customWidth="1"/>
    <col min="14087" max="14087" width="12.6640625" style="103" bestFit="1" customWidth="1"/>
    <col min="14088" max="14088" width="15.6640625" style="103" bestFit="1" customWidth="1"/>
    <col min="14089" max="14089" width="12.33203125" style="103" bestFit="1" customWidth="1"/>
    <col min="14090" max="14336" width="9.109375" style="103"/>
    <col min="14337" max="14337" width="4" style="103" customWidth="1"/>
    <col min="14338" max="14338" width="36.33203125" style="103" customWidth="1"/>
    <col min="14339" max="14339" width="15.88671875" style="103" customWidth="1"/>
    <col min="14340" max="14340" width="14.44140625" style="103" customWidth="1"/>
    <col min="14341" max="14341" width="12.5546875" style="103" customWidth="1"/>
    <col min="14342" max="14342" width="13.88671875" style="103" customWidth="1"/>
    <col min="14343" max="14343" width="12.6640625" style="103" bestFit="1" customWidth="1"/>
    <col min="14344" max="14344" width="15.6640625" style="103" bestFit="1" customWidth="1"/>
    <col min="14345" max="14345" width="12.33203125" style="103" bestFit="1" customWidth="1"/>
    <col min="14346" max="14592" width="9.109375" style="103"/>
    <col min="14593" max="14593" width="4" style="103" customWidth="1"/>
    <col min="14594" max="14594" width="36.33203125" style="103" customWidth="1"/>
    <col min="14595" max="14595" width="15.88671875" style="103" customWidth="1"/>
    <col min="14596" max="14596" width="14.44140625" style="103" customWidth="1"/>
    <col min="14597" max="14597" width="12.5546875" style="103" customWidth="1"/>
    <col min="14598" max="14598" width="13.88671875" style="103" customWidth="1"/>
    <col min="14599" max="14599" width="12.6640625" style="103" bestFit="1" customWidth="1"/>
    <col min="14600" max="14600" width="15.6640625" style="103" bestFit="1" customWidth="1"/>
    <col min="14601" max="14601" width="12.33203125" style="103" bestFit="1" customWidth="1"/>
    <col min="14602" max="14848" width="9.109375" style="103"/>
    <col min="14849" max="14849" width="4" style="103" customWidth="1"/>
    <col min="14850" max="14850" width="36.33203125" style="103" customWidth="1"/>
    <col min="14851" max="14851" width="15.88671875" style="103" customWidth="1"/>
    <col min="14852" max="14852" width="14.44140625" style="103" customWidth="1"/>
    <col min="14853" max="14853" width="12.5546875" style="103" customWidth="1"/>
    <col min="14854" max="14854" width="13.88671875" style="103" customWidth="1"/>
    <col min="14855" max="14855" width="12.6640625" style="103" bestFit="1" customWidth="1"/>
    <col min="14856" max="14856" width="15.6640625" style="103" bestFit="1" customWidth="1"/>
    <col min="14857" max="14857" width="12.33203125" style="103" bestFit="1" customWidth="1"/>
    <col min="14858" max="15104" width="9.109375" style="103"/>
    <col min="15105" max="15105" width="4" style="103" customWidth="1"/>
    <col min="15106" max="15106" width="36.33203125" style="103" customWidth="1"/>
    <col min="15107" max="15107" width="15.88671875" style="103" customWidth="1"/>
    <col min="15108" max="15108" width="14.44140625" style="103" customWidth="1"/>
    <col min="15109" max="15109" width="12.5546875" style="103" customWidth="1"/>
    <col min="15110" max="15110" width="13.88671875" style="103" customWidth="1"/>
    <col min="15111" max="15111" width="12.6640625" style="103" bestFit="1" customWidth="1"/>
    <col min="15112" max="15112" width="15.6640625" style="103" bestFit="1" customWidth="1"/>
    <col min="15113" max="15113" width="12.33203125" style="103" bestFit="1" customWidth="1"/>
    <col min="15114" max="15360" width="9.109375" style="103"/>
    <col min="15361" max="15361" width="4" style="103" customWidth="1"/>
    <col min="15362" max="15362" width="36.33203125" style="103" customWidth="1"/>
    <col min="15363" max="15363" width="15.88671875" style="103" customWidth="1"/>
    <col min="15364" max="15364" width="14.44140625" style="103" customWidth="1"/>
    <col min="15365" max="15365" width="12.5546875" style="103" customWidth="1"/>
    <col min="15366" max="15366" width="13.88671875" style="103" customWidth="1"/>
    <col min="15367" max="15367" width="12.6640625" style="103" bestFit="1" customWidth="1"/>
    <col min="15368" max="15368" width="15.6640625" style="103" bestFit="1" customWidth="1"/>
    <col min="15369" max="15369" width="12.33203125" style="103" bestFit="1" customWidth="1"/>
    <col min="15370" max="15616" width="9.109375" style="103"/>
    <col min="15617" max="15617" width="4" style="103" customWidth="1"/>
    <col min="15618" max="15618" width="36.33203125" style="103" customWidth="1"/>
    <col min="15619" max="15619" width="15.88671875" style="103" customWidth="1"/>
    <col min="15620" max="15620" width="14.44140625" style="103" customWidth="1"/>
    <col min="15621" max="15621" width="12.5546875" style="103" customWidth="1"/>
    <col min="15622" max="15622" width="13.88671875" style="103" customWidth="1"/>
    <col min="15623" max="15623" width="12.6640625" style="103" bestFit="1" customWidth="1"/>
    <col min="15624" max="15624" width="15.6640625" style="103" bestFit="1" customWidth="1"/>
    <col min="15625" max="15625" width="12.33203125" style="103" bestFit="1" customWidth="1"/>
    <col min="15626" max="15872" width="9.109375" style="103"/>
    <col min="15873" max="15873" width="4" style="103" customWidth="1"/>
    <col min="15874" max="15874" width="36.33203125" style="103" customWidth="1"/>
    <col min="15875" max="15875" width="15.88671875" style="103" customWidth="1"/>
    <col min="15876" max="15876" width="14.44140625" style="103" customWidth="1"/>
    <col min="15877" max="15877" width="12.5546875" style="103" customWidth="1"/>
    <col min="15878" max="15878" width="13.88671875" style="103" customWidth="1"/>
    <col min="15879" max="15879" width="12.6640625" style="103" bestFit="1" customWidth="1"/>
    <col min="15880" max="15880" width="15.6640625" style="103" bestFit="1" customWidth="1"/>
    <col min="15881" max="15881" width="12.33203125" style="103" bestFit="1" customWidth="1"/>
    <col min="15882" max="16128" width="9.109375" style="103"/>
    <col min="16129" max="16129" width="4" style="103" customWidth="1"/>
    <col min="16130" max="16130" width="36.33203125" style="103" customWidth="1"/>
    <col min="16131" max="16131" width="15.88671875" style="103" customWidth="1"/>
    <col min="16132" max="16132" width="14.44140625" style="103" customWidth="1"/>
    <col min="16133" max="16133" width="12.5546875" style="103" customWidth="1"/>
    <col min="16134" max="16134" width="13.88671875" style="103" customWidth="1"/>
    <col min="16135" max="16135" width="12.6640625" style="103" bestFit="1" customWidth="1"/>
    <col min="16136" max="16136" width="15.6640625" style="103" bestFit="1" customWidth="1"/>
    <col min="16137" max="16137" width="12.33203125" style="103" bestFit="1" customWidth="1"/>
    <col min="16138" max="16384" width="9.109375" style="103"/>
  </cols>
  <sheetData>
    <row r="1" spans="1:9" ht="18.75">
      <c r="E1" s="251" t="s">
        <v>122</v>
      </c>
      <c r="F1" s="251"/>
    </row>
    <row r="2" spans="1:9" ht="21.75" customHeight="1">
      <c r="A2" s="252" t="s">
        <v>123</v>
      </c>
      <c r="B2" s="252"/>
      <c r="C2" s="252"/>
      <c r="D2" s="252"/>
      <c r="E2" s="252"/>
      <c r="F2" s="252"/>
    </row>
    <row r="3" spans="1:9" ht="18.75">
      <c r="A3" s="253" t="s">
        <v>169</v>
      </c>
      <c r="B3" s="254"/>
      <c r="C3" s="254"/>
      <c r="D3" s="254"/>
      <c r="E3" s="254"/>
      <c r="F3" s="254"/>
    </row>
    <row r="4" spans="1:9">
      <c r="D4" s="255" t="s">
        <v>100</v>
      </c>
      <c r="E4" s="255"/>
      <c r="F4" s="255"/>
    </row>
    <row r="5" spans="1:9" ht="15.75" customHeight="1">
      <c r="A5" s="256" t="s">
        <v>101</v>
      </c>
      <c r="B5" s="256" t="s">
        <v>30</v>
      </c>
      <c r="C5" s="257" t="s">
        <v>124</v>
      </c>
      <c r="D5" s="257" t="s">
        <v>125</v>
      </c>
      <c r="E5" s="257" t="s">
        <v>57</v>
      </c>
      <c r="F5" s="258" t="s">
        <v>126</v>
      </c>
      <c r="G5" s="105"/>
      <c r="H5" s="105"/>
    </row>
    <row r="6" spans="1:9" ht="15.75" customHeight="1">
      <c r="A6" s="256"/>
      <c r="B6" s="256"/>
      <c r="C6" s="257"/>
      <c r="D6" s="257"/>
      <c r="E6" s="257"/>
      <c r="F6" s="258"/>
      <c r="G6" s="105"/>
      <c r="H6" s="105"/>
    </row>
    <row r="7" spans="1:9" s="107" customFormat="1">
      <c r="A7" s="189" t="s">
        <v>3</v>
      </c>
      <c r="B7" s="106" t="s">
        <v>109</v>
      </c>
      <c r="C7" s="190"/>
      <c r="D7" s="190"/>
      <c r="E7" s="190"/>
      <c r="F7" s="191"/>
    </row>
    <row r="8" spans="1:9">
      <c r="A8" s="108" t="s">
        <v>1</v>
      </c>
      <c r="B8" s="109" t="s">
        <v>127</v>
      </c>
      <c r="C8" s="110">
        <f>SUM(C10:C17)</f>
        <v>784000</v>
      </c>
      <c r="D8" s="110">
        <f>D10+D11+D12+D13+D18</f>
        <v>761969</v>
      </c>
      <c r="E8" s="111">
        <f t="shared" ref="E8:E13" si="0">D8/C8*100</f>
        <v>97.18992346938775</v>
      </c>
      <c r="F8" s="112">
        <f>D8-C8</f>
        <v>-22031</v>
      </c>
      <c r="G8" s="113"/>
      <c r="H8" s="113"/>
      <c r="I8" s="114"/>
    </row>
    <row r="9" spans="1:9">
      <c r="A9" s="108"/>
      <c r="B9" s="109" t="s">
        <v>128</v>
      </c>
      <c r="C9" s="110">
        <f>C10+C11+C12+C13</f>
        <v>784000</v>
      </c>
      <c r="D9" s="110">
        <f>D10+D11+D12+D13+D18</f>
        <v>761969</v>
      </c>
      <c r="E9" s="115">
        <f t="shared" si="0"/>
        <v>97.18992346938775</v>
      </c>
      <c r="F9" s="112">
        <f>D9-C9</f>
        <v>-22031</v>
      </c>
      <c r="G9" s="113"/>
      <c r="H9" s="113"/>
      <c r="I9" s="114"/>
    </row>
    <row r="10" spans="1:9">
      <c r="A10" s="116">
        <v>1</v>
      </c>
      <c r="B10" s="117" t="s">
        <v>129</v>
      </c>
      <c r="C10" s="118">
        <v>300000</v>
      </c>
      <c r="D10" s="118">
        <v>295701</v>
      </c>
      <c r="E10" s="115">
        <f t="shared" si="0"/>
        <v>98.567000000000007</v>
      </c>
      <c r="F10" s="112">
        <f t="shared" ref="F10:F18" si="1">D10-C10</f>
        <v>-4299</v>
      </c>
      <c r="G10" s="114"/>
      <c r="H10" s="114"/>
    </row>
    <row r="11" spans="1:9">
      <c r="A11" s="116">
        <v>2</v>
      </c>
      <c r="B11" s="117" t="s">
        <v>130</v>
      </c>
      <c r="C11" s="118">
        <v>115000</v>
      </c>
      <c r="D11" s="118">
        <v>188828</v>
      </c>
      <c r="E11" s="115">
        <f t="shared" si="0"/>
        <v>164.19826086956522</v>
      </c>
      <c r="F11" s="112">
        <f t="shared" si="1"/>
        <v>73828</v>
      </c>
      <c r="G11" s="119"/>
      <c r="H11" s="119"/>
    </row>
    <row r="12" spans="1:9">
      <c r="A12" s="116">
        <v>3</v>
      </c>
      <c r="B12" s="117" t="s">
        <v>131</v>
      </c>
      <c r="C12" s="118">
        <v>179000</v>
      </c>
      <c r="D12" s="118">
        <v>157886</v>
      </c>
      <c r="E12" s="115">
        <f t="shared" si="0"/>
        <v>88.204469273743015</v>
      </c>
      <c r="F12" s="112">
        <f t="shared" si="1"/>
        <v>-21114</v>
      </c>
      <c r="G12" s="114"/>
      <c r="H12" s="120"/>
    </row>
    <row r="13" spans="1:9" ht="31.5">
      <c r="A13" s="116">
        <v>4</v>
      </c>
      <c r="B13" s="121" t="s">
        <v>132</v>
      </c>
      <c r="C13" s="118">
        <v>190000</v>
      </c>
      <c r="D13" s="118">
        <f>SUM(D14:D17)</f>
        <v>61184</v>
      </c>
      <c r="E13" s="115">
        <f t="shared" si="0"/>
        <v>32.20210526315789</v>
      </c>
      <c r="F13" s="112">
        <f t="shared" si="1"/>
        <v>-128816</v>
      </c>
    </row>
    <row r="14" spans="1:9">
      <c r="A14" s="116"/>
      <c r="B14" s="122" t="s">
        <v>133</v>
      </c>
      <c r="C14" s="118"/>
      <c r="D14" s="118">
        <v>7900</v>
      </c>
      <c r="E14" s="115"/>
      <c r="F14" s="112">
        <f t="shared" si="1"/>
        <v>7900</v>
      </c>
    </row>
    <row r="15" spans="1:9">
      <c r="A15" s="116"/>
      <c r="B15" s="122" t="s">
        <v>134</v>
      </c>
      <c r="C15" s="118"/>
      <c r="D15" s="118">
        <f>25126-7900</f>
        <v>17226</v>
      </c>
      <c r="E15" s="115"/>
      <c r="F15" s="112">
        <f t="shared" si="1"/>
        <v>17226</v>
      </c>
    </row>
    <row r="16" spans="1:9">
      <c r="A16" s="116"/>
      <c r="B16" s="122" t="s">
        <v>135</v>
      </c>
      <c r="C16" s="118"/>
      <c r="D16" s="118"/>
      <c r="E16" s="115"/>
      <c r="F16" s="112">
        <f t="shared" si="1"/>
        <v>0</v>
      </c>
    </row>
    <row r="17" spans="1:9">
      <c r="A17" s="116"/>
      <c r="B17" s="122" t="s">
        <v>136</v>
      </c>
      <c r="C17" s="118"/>
      <c r="D17" s="118">
        <v>36058</v>
      </c>
      <c r="E17" s="115"/>
      <c r="F17" s="112">
        <f t="shared" si="1"/>
        <v>36058</v>
      </c>
    </row>
    <row r="18" spans="1:9">
      <c r="A18" s="123">
        <v>5</v>
      </c>
      <c r="B18" s="124" t="s">
        <v>137</v>
      </c>
      <c r="C18" s="125"/>
      <c r="D18" s="125">
        <v>58370</v>
      </c>
      <c r="E18" s="126"/>
      <c r="F18" s="127">
        <f t="shared" si="1"/>
        <v>58370</v>
      </c>
    </row>
    <row r="19" spans="1:9" s="132" customFormat="1">
      <c r="A19" s="128" t="s">
        <v>138</v>
      </c>
      <c r="B19" s="129" t="s">
        <v>112</v>
      </c>
      <c r="C19" s="130"/>
      <c r="D19" s="130"/>
      <c r="E19" s="130"/>
      <c r="F19" s="131"/>
      <c r="H19" s="133"/>
    </row>
    <row r="20" spans="1:9" ht="15.75">
      <c r="A20" s="108" t="s">
        <v>1</v>
      </c>
      <c r="B20" s="109" t="s">
        <v>127</v>
      </c>
      <c r="C20" s="134">
        <f>C21+C29</f>
        <v>2527000</v>
      </c>
      <c r="D20" s="134">
        <f>D21+D29</f>
        <v>1888727</v>
      </c>
      <c r="E20" s="135">
        <f>D20/C20*100</f>
        <v>74.741867827463395</v>
      </c>
      <c r="F20" s="112">
        <f>D20-C20</f>
        <v>-638273</v>
      </c>
      <c r="G20" s="113"/>
      <c r="H20" s="113"/>
    </row>
    <row r="21" spans="1:9">
      <c r="A21" s="108"/>
      <c r="B21" s="109" t="s">
        <v>128</v>
      </c>
      <c r="C21" s="110">
        <f>C22+C23+C24+C25</f>
        <v>558000</v>
      </c>
      <c r="D21" s="134">
        <f>D22+D23+D24+D25</f>
        <v>648250</v>
      </c>
      <c r="E21" s="115">
        <f>D21/C21*100</f>
        <v>116.17383512544804</v>
      </c>
      <c r="F21" s="112">
        <f t="shared" ref="F21:F29" si="2">D21-C21</f>
        <v>90250</v>
      </c>
      <c r="G21" s="113"/>
      <c r="H21" s="113"/>
      <c r="I21" s="114"/>
    </row>
    <row r="22" spans="1:9" ht="15.75">
      <c r="A22" s="116">
        <v>1</v>
      </c>
      <c r="B22" s="117" t="s">
        <v>129</v>
      </c>
      <c r="C22" s="136">
        <v>200000</v>
      </c>
      <c r="D22" s="136">
        <v>430757</v>
      </c>
      <c r="E22" s="137">
        <f>D22/C22*100</f>
        <v>215.3785</v>
      </c>
      <c r="F22" s="112">
        <f t="shared" si="2"/>
        <v>230757</v>
      </c>
    </row>
    <row r="23" spans="1:9" ht="15.75">
      <c r="A23" s="138">
        <v>2</v>
      </c>
      <c r="B23" s="117" t="s">
        <v>130</v>
      </c>
      <c r="C23" s="136">
        <v>15000</v>
      </c>
      <c r="D23" s="136">
        <v>2481</v>
      </c>
      <c r="E23" s="137"/>
      <c r="F23" s="112">
        <f t="shared" si="2"/>
        <v>-12519</v>
      </c>
    </row>
    <row r="24" spans="1:9" ht="15.75">
      <c r="A24" s="116">
        <v>3</v>
      </c>
      <c r="B24" s="117" t="s">
        <v>131</v>
      </c>
      <c r="C24" s="136">
        <v>153000</v>
      </c>
      <c r="D24" s="136">
        <v>104331</v>
      </c>
      <c r="E24" s="137">
        <f>D24/C24*100</f>
        <v>68.19019607843137</v>
      </c>
      <c r="F24" s="112">
        <f t="shared" si="2"/>
        <v>-48669</v>
      </c>
      <c r="G24" s="114"/>
      <c r="H24" s="114"/>
    </row>
    <row r="25" spans="1:9" ht="15.75">
      <c r="A25" s="138">
        <v>4</v>
      </c>
      <c r="B25" s="139" t="s">
        <v>139</v>
      </c>
      <c r="C25" s="136">
        <v>190000</v>
      </c>
      <c r="D25" s="136">
        <f>SUM(D26:D28)</f>
        <v>110681</v>
      </c>
      <c r="E25" s="137">
        <f>D25/C25*100</f>
        <v>58.253157894736837</v>
      </c>
      <c r="F25" s="112">
        <f t="shared" si="2"/>
        <v>-79319</v>
      </c>
      <c r="I25" s="114"/>
    </row>
    <row r="26" spans="1:9">
      <c r="A26" s="116"/>
      <c r="B26" s="122" t="s">
        <v>133</v>
      </c>
      <c r="C26" s="118"/>
      <c r="D26" s="118">
        <v>500</v>
      </c>
      <c r="E26" s="115"/>
      <c r="F26" s="112">
        <f t="shared" si="2"/>
        <v>500</v>
      </c>
    </row>
    <row r="27" spans="1:9">
      <c r="A27" s="116"/>
      <c r="B27" s="122" t="s">
        <v>134</v>
      </c>
      <c r="C27" s="118"/>
      <c r="D27" s="118"/>
      <c r="E27" s="115"/>
      <c r="F27" s="112">
        <f t="shared" si="2"/>
        <v>0</v>
      </c>
      <c r="G27" s="114"/>
    </row>
    <row r="28" spans="1:9">
      <c r="A28" s="116"/>
      <c r="B28" s="122" t="s">
        <v>136</v>
      </c>
      <c r="C28" s="118"/>
      <c r="D28" s="118">
        <v>110181</v>
      </c>
      <c r="E28" s="115"/>
      <c r="F28" s="112">
        <f t="shared" si="2"/>
        <v>110181</v>
      </c>
    </row>
    <row r="29" spans="1:9" ht="15.75">
      <c r="A29" s="116">
        <v>5</v>
      </c>
      <c r="B29" s="140" t="s">
        <v>140</v>
      </c>
      <c r="C29" s="141">
        <v>1969000</v>
      </c>
      <c r="D29" s="141">
        <v>1240477</v>
      </c>
      <c r="E29" s="137">
        <f>D29/C29*100</f>
        <v>63.000355510411374</v>
      </c>
      <c r="F29" s="112">
        <f t="shared" si="2"/>
        <v>-728523</v>
      </c>
    </row>
    <row r="30" spans="1:9" s="144" customFormat="1">
      <c r="A30" s="128" t="s">
        <v>4</v>
      </c>
      <c r="B30" s="142" t="s">
        <v>113</v>
      </c>
      <c r="C30" s="130"/>
      <c r="D30" s="130"/>
      <c r="E30" s="130"/>
      <c r="F30" s="143"/>
    </row>
    <row r="31" spans="1:9" ht="15.75">
      <c r="A31" s="108" t="s">
        <v>1</v>
      </c>
      <c r="B31" s="109" t="s">
        <v>127</v>
      </c>
      <c r="C31" s="134">
        <f>C32+C40</f>
        <v>815000</v>
      </c>
      <c r="D31" s="134">
        <f>D32+D40</f>
        <v>1002384</v>
      </c>
      <c r="E31" s="135">
        <f>D31/C31*100</f>
        <v>122.9919018404908</v>
      </c>
      <c r="F31" s="112">
        <f>D31-C31</f>
        <v>187384</v>
      </c>
      <c r="G31" s="113"/>
      <c r="H31" s="113"/>
    </row>
    <row r="32" spans="1:9">
      <c r="A32" s="108"/>
      <c r="B32" s="109" t="s">
        <v>128</v>
      </c>
      <c r="C32" s="110">
        <f>C33+C34+C35+C36</f>
        <v>515000</v>
      </c>
      <c r="D32" s="110">
        <f>D33+D34+D35+D36</f>
        <v>346584</v>
      </c>
      <c r="E32" s="115">
        <f>D32/C32*100</f>
        <v>67.2978640776699</v>
      </c>
      <c r="F32" s="112">
        <f t="shared" ref="F32:F40" si="3">D32-C32</f>
        <v>-168416</v>
      </c>
      <c r="G32" s="113"/>
      <c r="H32" s="113"/>
      <c r="I32" s="114"/>
    </row>
    <row r="33" spans="1:9" ht="15.75">
      <c r="A33" s="116">
        <v>1</v>
      </c>
      <c r="B33" s="117" t="s">
        <v>129</v>
      </c>
      <c r="C33" s="136">
        <v>200000</v>
      </c>
      <c r="D33" s="136">
        <v>162236</v>
      </c>
      <c r="E33" s="137">
        <f>D33/C33*100</f>
        <v>81.117999999999995</v>
      </c>
      <c r="F33" s="112">
        <f t="shared" si="3"/>
        <v>-37764</v>
      </c>
    </row>
    <row r="34" spans="1:9" ht="15.75">
      <c r="A34" s="116">
        <v>2</v>
      </c>
      <c r="B34" s="117" t="s">
        <v>130</v>
      </c>
      <c r="C34" s="136">
        <v>5000</v>
      </c>
      <c r="D34" s="136">
        <v>10335</v>
      </c>
      <c r="E34" s="137"/>
      <c r="F34" s="112">
        <f t="shared" si="3"/>
        <v>5335</v>
      </c>
    </row>
    <row r="35" spans="1:9" ht="15.75">
      <c r="A35" s="116">
        <v>3</v>
      </c>
      <c r="B35" s="117" t="s">
        <v>131</v>
      </c>
      <c r="C35" s="136">
        <v>100000</v>
      </c>
      <c r="D35" s="136">
        <v>109349</v>
      </c>
      <c r="E35" s="137">
        <f>D35/C35*100</f>
        <v>109.349</v>
      </c>
      <c r="F35" s="112">
        <f t="shared" si="3"/>
        <v>9349</v>
      </c>
      <c r="G35" s="114"/>
    </row>
    <row r="36" spans="1:9" ht="15.75">
      <c r="A36" s="116">
        <v>4</v>
      </c>
      <c r="B36" s="139" t="s">
        <v>141</v>
      </c>
      <c r="C36" s="136">
        <v>210000</v>
      </c>
      <c r="D36" s="136">
        <v>64664</v>
      </c>
      <c r="E36" s="137">
        <f>D36/C36*100</f>
        <v>30.792380952380956</v>
      </c>
      <c r="F36" s="112">
        <f t="shared" si="3"/>
        <v>-145336</v>
      </c>
    </row>
    <row r="37" spans="1:9">
      <c r="A37" s="116"/>
      <c r="B37" s="122" t="s">
        <v>133</v>
      </c>
      <c r="C37" s="118"/>
      <c r="D37" s="118">
        <v>18350</v>
      </c>
      <c r="E37" s="115"/>
      <c r="F37" s="112">
        <f t="shared" si="3"/>
        <v>18350</v>
      </c>
    </row>
    <row r="38" spans="1:9">
      <c r="A38" s="116"/>
      <c r="B38" s="122" t="s">
        <v>134</v>
      </c>
      <c r="C38" s="118"/>
      <c r="D38" s="118">
        <v>3000</v>
      </c>
      <c r="E38" s="115"/>
      <c r="F38" s="112">
        <f t="shared" si="3"/>
        <v>3000</v>
      </c>
    </row>
    <row r="39" spans="1:9">
      <c r="A39" s="116"/>
      <c r="B39" s="122" t="s">
        <v>136</v>
      </c>
      <c r="C39" s="118"/>
      <c r="D39" s="118">
        <v>186853</v>
      </c>
      <c r="E39" s="115"/>
      <c r="F39" s="112">
        <f t="shared" si="3"/>
        <v>186853</v>
      </c>
    </row>
    <row r="40" spans="1:9" ht="15.75">
      <c r="A40" s="116">
        <v>5</v>
      </c>
      <c r="B40" s="117" t="s">
        <v>140</v>
      </c>
      <c r="C40" s="136">
        <v>300000</v>
      </c>
      <c r="D40" s="136">
        <v>655800</v>
      </c>
      <c r="E40" s="137">
        <f>D40/C40*100</f>
        <v>218.6</v>
      </c>
      <c r="F40" s="112">
        <f t="shared" si="3"/>
        <v>355800</v>
      </c>
    </row>
    <row r="41" spans="1:9" s="132" customFormat="1">
      <c r="A41" s="128" t="s">
        <v>142</v>
      </c>
      <c r="B41" s="129" t="s">
        <v>114</v>
      </c>
      <c r="C41" s="145"/>
      <c r="D41" s="146"/>
      <c r="E41" s="146"/>
      <c r="F41" s="131"/>
      <c r="H41" s="133"/>
    </row>
    <row r="42" spans="1:9" ht="15.75">
      <c r="A42" s="108" t="s">
        <v>1</v>
      </c>
      <c r="B42" s="109" t="s">
        <v>127</v>
      </c>
      <c r="C42" s="134">
        <f>C43+C53</f>
        <v>2644000</v>
      </c>
      <c r="D42" s="134">
        <f>D43+D53</f>
        <v>2396425</v>
      </c>
      <c r="E42" s="135">
        <f>D42/C42*100</f>
        <v>90.636346444780642</v>
      </c>
      <c r="F42" s="112">
        <f>D42-C42</f>
        <v>-247575</v>
      </c>
      <c r="G42" s="113"/>
      <c r="H42" s="113"/>
    </row>
    <row r="43" spans="1:9">
      <c r="A43" s="108"/>
      <c r="B43" s="109" t="s">
        <v>143</v>
      </c>
      <c r="C43" s="110">
        <f>C44+C45+C46+C47</f>
        <v>675000</v>
      </c>
      <c r="D43" s="110">
        <f>D44+D45+D46+D47</f>
        <v>559069</v>
      </c>
      <c r="E43" s="137">
        <f>D43/C43*100</f>
        <v>82.825037037037035</v>
      </c>
      <c r="F43" s="112">
        <f t="shared" ref="F43:F53" si="4">D43-C43</f>
        <v>-115931</v>
      </c>
      <c r="G43" s="113"/>
      <c r="H43" s="113"/>
      <c r="I43" s="114"/>
    </row>
    <row r="44" spans="1:9" ht="15.75">
      <c r="A44" s="116">
        <v>1</v>
      </c>
      <c r="B44" s="117" t="s">
        <v>129</v>
      </c>
      <c r="C44" s="136">
        <v>200000</v>
      </c>
      <c r="D44" s="136">
        <v>88748</v>
      </c>
      <c r="E44" s="137">
        <f>D44/C44*100</f>
        <v>44.374000000000002</v>
      </c>
      <c r="F44" s="112">
        <f t="shared" si="4"/>
        <v>-111252</v>
      </c>
      <c r="I44" s="147"/>
    </row>
    <row r="45" spans="1:9" ht="15.75">
      <c r="A45" s="116">
        <v>2</v>
      </c>
      <c r="B45" s="117" t="s">
        <v>130</v>
      </c>
      <c r="C45" s="136">
        <v>10000</v>
      </c>
      <c r="D45" s="136">
        <v>384</v>
      </c>
      <c r="E45" s="137"/>
      <c r="F45" s="112">
        <f t="shared" si="4"/>
        <v>-9616</v>
      </c>
      <c r="G45" s="114"/>
    </row>
    <row r="46" spans="1:9" ht="15.75">
      <c r="A46" s="116">
        <v>3</v>
      </c>
      <c r="B46" s="117" t="s">
        <v>131</v>
      </c>
      <c r="C46" s="136">
        <v>115000</v>
      </c>
      <c r="D46" s="136">
        <v>65463</v>
      </c>
      <c r="E46" s="137">
        <f>D46/C46*100</f>
        <v>56.924347826086951</v>
      </c>
      <c r="F46" s="112">
        <f t="shared" si="4"/>
        <v>-49537</v>
      </c>
      <c r="G46" s="114"/>
    </row>
    <row r="47" spans="1:9" ht="15.75">
      <c r="A47" s="116">
        <v>4</v>
      </c>
      <c r="B47" s="139" t="s">
        <v>139</v>
      </c>
      <c r="C47" s="136">
        <v>350000</v>
      </c>
      <c r="D47" s="136">
        <f>SUM(D48:D51)</f>
        <v>404474</v>
      </c>
      <c r="E47" s="137">
        <f>D47/C47*100</f>
        <v>115.56399999999999</v>
      </c>
      <c r="F47" s="112">
        <f t="shared" si="4"/>
        <v>54474</v>
      </c>
    </row>
    <row r="48" spans="1:9">
      <c r="A48" s="116"/>
      <c r="B48" s="122" t="s">
        <v>133</v>
      </c>
      <c r="C48" s="118"/>
      <c r="D48" s="118">
        <v>2450</v>
      </c>
      <c r="E48" s="115"/>
      <c r="F48" s="112">
        <f t="shared" si="4"/>
        <v>2450</v>
      </c>
    </row>
    <row r="49" spans="1:9">
      <c r="A49" s="116"/>
      <c r="B49" s="122" t="s">
        <v>134</v>
      </c>
      <c r="C49" s="118"/>
      <c r="D49" s="118">
        <v>5250</v>
      </c>
      <c r="E49" s="115"/>
      <c r="F49" s="112">
        <f t="shared" si="4"/>
        <v>5250</v>
      </c>
    </row>
    <row r="50" spans="1:9">
      <c r="A50" s="116"/>
      <c r="B50" s="122" t="s">
        <v>144</v>
      </c>
      <c r="C50" s="118"/>
      <c r="D50" s="118">
        <v>253674</v>
      </c>
      <c r="E50" s="115"/>
      <c r="F50" s="112">
        <f t="shared" si="4"/>
        <v>253674</v>
      </c>
    </row>
    <row r="51" spans="1:9">
      <c r="A51" s="116"/>
      <c r="B51" s="122" t="s">
        <v>136</v>
      </c>
      <c r="C51" s="118"/>
      <c r="D51" s="118">
        <v>143100</v>
      </c>
      <c r="E51" s="115"/>
      <c r="F51" s="112">
        <f t="shared" si="4"/>
        <v>143100</v>
      </c>
    </row>
    <row r="52" spans="1:9">
      <c r="A52" s="116">
        <v>5</v>
      </c>
      <c r="B52" s="122" t="s">
        <v>145</v>
      </c>
      <c r="C52" s="118"/>
      <c r="D52" s="118"/>
      <c r="E52" s="115"/>
      <c r="F52" s="112"/>
    </row>
    <row r="53" spans="1:9" ht="15.75">
      <c r="A53" s="116">
        <v>6</v>
      </c>
      <c r="B53" s="117" t="s">
        <v>140</v>
      </c>
      <c r="C53" s="136">
        <v>1969000</v>
      </c>
      <c r="D53" s="136">
        <v>1837356</v>
      </c>
      <c r="E53" s="137">
        <f>D53/C53*100</f>
        <v>93.314169629253428</v>
      </c>
      <c r="F53" s="112">
        <f t="shared" si="4"/>
        <v>-131644</v>
      </c>
    </row>
    <row r="54" spans="1:9" s="132" customFormat="1">
      <c r="A54" s="128" t="s">
        <v>146</v>
      </c>
      <c r="B54" s="129" t="s">
        <v>115</v>
      </c>
      <c r="C54" s="146"/>
      <c r="D54" s="146"/>
      <c r="E54" s="146"/>
      <c r="F54" s="131"/>
    </row>
    <row r="55" spans="1:9" ht="15.75">
      <c r="A55" s="108" t="s">
        <v>1</v>
      </c>
      <c r="B55" s="109" t="s">
        <v>127</v>
      </c>
      <c r="C55" s="134">
        <f>C56+C67</f>
        <v>1779000</v>
      </c>
      <c r="D55" s="134">
        <f t="shared" ref="D55:F55" si="5">D56+D67</f>
        <v>1097117</v>
      </c>
      <c r="E55" s="134">
        <f t="shared" si="5"/>
        <v>61.741615384615386</v>
      </c>
      <c r="F55" s="134">
        <f t="shared" si="5"/>
        <v>-681883</v>
      </c>
      <c r="G55" s="113"/>
      <c r="H55" s="113"/>
    </row>
    <row r="56" spans="1:9">
      <c r="A56" s="108"/>
      <c r="B56" s="109" t="s">
        <v>143</v>
      </c>
      <c r="C56" s="110">
        <f>C57+C58+C59+C60</f>
        <v>479000</v>
      </c>
      <c r="D56" s="110">
        <f t="shared" ref="D56" si="6">D57+D58+D59+D60</f>
        <v>294476</v>
      </c>
      <c r="E56" s="110"/>
      <c r="F56" s="112">
        <f t="shared" ref="F56:F67" si="7">D56-C56</f>
        <v>-184524</v>
      </c>
      <c r="G56" s="113"/>
      <c r="H56" s="113"/>
      <c r="I56" s="114"/>
    </row>
    <row r="57" spans="1:9" ht="15.75">
      <c r="A57" s="116">
        <v>1</v>
      </c>
      <c r="B57" s="117" t="s">
        <v>129</v>
      </c>
      <c r="C57" s="136">
        <v>220000</v>
      </c>
      <c r="D57" s="136">
        <v>122310</v>
      </c>
      <c r="E57" s="137">
        <f>D57/C57*100</f>
        <v>55.595454545454551</v>
      </c>
      <c r="F57" s="112">
        <f t="shared" si="7"/>
        <v>-97690</v>
      </c>
    </row>
    <row r="58" spans="1:9" ht="15.75">
      <c r="A58" s="116">
        <v>2</v>
      </c>
      <c r="B58" s="117" t="s">
        <v>130</v>
      </c>
      <c r="C58" s="136">
        <v>6000</v>
      </c>
      <c r="D58" s="148">
        <v>3583</v>
      </c>
      <c r="E58" s="137"/>
      <c r="F58" s="112">
        <f t="shared" si="7"/>
        <v>-2417</v>
      </c>
    </row>
    <row r="59" spans="1:9" ht="15.75">
      <c r="A59" s="116">
        <v>3</v>
      </c>
      <c r="B59" s="117" t="s">
        <v>131</v>
      </c>
      <c r="C59" s="136">
        <v>83000</v>
      </c>
      <c r="D59" s="136">
        <v>45062</v>
      </c>
      <c r="E59" s="137">
        <f>D59/C59*100</f>
        <v>54.29156626506024</v>
      </c>
      <c r="F59" s="112">
        <f t="shared" si="7"/>
        <v>-37938</v>
      </c>
      <c r="G59" s="114"/>
    </row>
    <row r="60" spans="1:9" ht="15.75">
      <c r="A60" s="116">
        <v>4</v>
      </c>
      <c r="B60" s="139" t="s">
        <v>139</v>
      </c>
      <c r="C60" s="136">
        <v>170000</v>
      </c>
      <c r="D60" s="136">
        <f>SUM(D62:D65)</f>
        <v>123521</v>
      </c>
      <c r="E60" s="137">
        <f>D60/C60*100</f>
        <v>72.659411764705879</v>
      </c>
      <c r="F60" s="112">
        <f t="shared" si="7"/>
        <v>-46479</v>
      </c>
    </row>
    <row r="61" spans="1:9" ht="15.75">
      <c r="A61" s="116"/>
      <c r="B61" s="122" t="s">
        <v>147</v>
      </c>
      <c r="C61" s="136"/>
      <c r="D61" s="136">
        <v>11231</v>
      </c>
      <c r="E61" s="137"/>
      <c r="F61" s="112"/>
    </row>
    <row r="62" spans="1:9">
      <c r="A62" s="116"/>
      <c r="B62" s="122" t="s">
        <v>133</v>
      </c>
      <c r="C62" s="118"/>
      <c r="D62" s="118">
        <v>11200</v>
      </c>
      <c r="E62" s="115"/>
      <c r="F62" s="112">
        <f t="shared" si="7"/>
        <v>11200</v>
      </c>
    </row>
    <row r="63" spans="1:9">
      <c r="A63" s="116"/>
      <c r="B63" s="122" t="s">
        <v>134</v>
      </c>
      <c r="C63" s="118"/>
      <c r="D63" s="118">
        <f>15500-11200</f>
        <v>4300</v>
      </c>
      <c r="E63" s="115"/>
      <c r="F63" s="112">
        <f t="shared" si="7"/>
        <v>4300</v>
      </c>
    </row>
    <row r="64" spans="1:9">
      <c r="A64" s="116"/>
      <c r="B64" s="122" t="s">
        <v>144</v>
      </c>
      <c r="C64" s="118"/>
      <c r="D64" s="118">
        <v>26940</v>
      </c>
      <c r="E64" s="115"/>
      <c r="F64" s="112">
        <f t="shared" si="7"/>
        <v>26940</v>
      </c>
    </row>
    <row r="65" spans="1:9">
      <c r="A65" s="116"/>
      <c r="B65" s="122" t="s">
        <v>136</v>
      </c>
      <c r="C65" s="118"/>
      <c r="D65" s="118">
        <v>81081</v>
      </c>
      <c r="E65" s="115"/>
      <c r="F65" s="112">
        <f t="shared" si="7"/>
        <v>81081</v>
      </c>
    </row>
    <row r="66" spans="1:9">
      <c r="A66" s="116">
        <v>5</v>
      </c>
      <c r="B66" s="122" t="s">
        <v>137</v>
      </c>
      <c r="C66" s="118"/>
      <c r="D66" s="118"/>
      <c r="E66" s="115"/>
      <c r="F66" s="112"/>
    </row>
    <row r="67" spans="1:9" ht="15.75">
      <c r="A67" s="116">
        <v>6</v>
      </c>
      <c r="B67" s="117" t="s">
        <v>140</v>
      </c>
      <c r="C67" s="136">
        <v>1300000</v>
      </c>
      <c r="D67" s="136">
        <v>802641</v>
      </c>
      <c r="E67" s="137">
        <f>D67/C67*100</f>
        <v>61.741615384615386</v>
      </c>
      <c r="F67" s="112">
        <f t="shared" si="7"/>
        <v>-497359</v>
      </c>
    </row>
    <row r="68" spans="1:9" s="105" customFormat="1">
      <c r="A68" s="128" t="s">
        <v>148</v>
      </c>
      <c r="B68" s="129" t="s">
        <v>116</v>
      </c>
      <c r="C68" s="146"/>
      <c r="D68" s="146"/>
      <c r="E68" s="146"/>
      <c r="F68" s="131"/>
    </row>
    <row r="69" spans="1:9" ht="15.75">
      <c r="A69" s="108" t="s">
        <v>1</v>
      </c>
      <c r="B69" s="109" t="s">
        <v>127</v>
      </c>
      <c r="C69" s="134">
        <f>C70+C80</f>
        <v>1812000</v>
      </c>
      <c r="D69" s="134">
        <f>D70+D80</f>
        <v>2076527</v>
      </c>
      <c r="E69" s="135">
        <f>D69/C69*100</f>
        <v>114.59862030905077</v>
      </c>
      <c r="F69" s="112">
        <f>D69-C69</f>
        <v>264527</v>
      </c>
      <c r="G69" s="113"/>
      <c r="H69" s="113"/>
    </row>
    <row r="70" spans="1:9">
      <c r="A70" s="108"/>
      <c r="B70" s="109" t="s">
        <v>128</v>
      </c>
      <c r="C70" s="110">
        <f>C71+C72+C73+C74</f>
        <v>512000</v>
      </c>
      <c r="D70" s="110">
        <f>D71+D72+D73+D74</f>
        <v>332245</v>
      </c>
      <c r="E70" s="115">
        <f>D70/C70*100</f>
        <v>64.8916015625</v>
      </c>
      <c r="F70" s="112">
        <f t="shared" ref="F70:F80" si="8">D70-C70</f>
        <v>-179755</v>
      </c>
      <c r="G70" s="113"/>
      <c r="H70" s="113"/>
      <c r="I70" s="114"/>
    </row>
    <row r="71" spans="1:9" ht="15.75">
      <c r="A71" s="116">
        <v>1</v>
      </c>
      <c r="B71" s="117" t="s">
        <v>129</v>
      </c>
      <c r="C71" s="136">
        <v>250000</v>
      </c>
      <c r="D71" s="136">
        <v>217991</v>
      </c>
      <c r="E71" s="137">
        <f>D71/C71*100</f>
        <v>87.196399999999997</v>
      </c>
      <c r="F71" s="112">
        <f t="shared" si="8"/>
        <v>-32009</v>
      </c>
    </row>
    <row r="72" spans="1:9" ht="15.75">
      <c r="A72" s="116">
        <v>2</v>
      </c>
      <c r="B72" s="117" t="s">
        <v>130</v>
      </c>
      <c r="C72" s="136">
        <v>27000</v>
      </c>
      <c r="D72" s="148">
        <v>3423</v>
      </c>
      <c r="E72" s="137"/>
      <c r="F72" s="112">
        <f t="shared" si="8"/>
        <v>-23577</v>
      </c>
    </row>
    <row r="73" spans="1:9" ht="15.75">
      <c r="A73" s="116">
        <v>3</v>
      </c>
      <c r="B73" s="117" t="s">
        <v>131</v>
      </c>
      <c r="C73" s="136">
        <v>105000</v>
      </c>
      <c r="D73" s="136">
        <v>52742</v>
      </c>
      <c r="E73" s="137">
        <f>D73/C73*100</f>
        <v>50.230476190476189</v>
      </c>
      <c r="F73" s="112">
        <f t="shared" si="8"/>
        <v>-52258</v>
      </c>
      <c r="G73" s="114"/>
    </row>
    <row r="74" spans="1:9" ht="15.75">
      <c r="A74" s="116">
        <v>4</v>
      </c>
      <c r="B74" s="139" t="s">
        <v>139</v>
      </c>
      <c r="C74" s="136">
        <v>130000</v>
      </c>
      <c r="D74" s="136">
        <f>SUM(D76:D79)</f>
        <v>58089</v>
      </c>
      <c r="E74" s="137">
        <f>D74/C74*100</f>
        <v>44.683846153846154</v>
      </c>
      <c r="F74" s="112">
        <f t="shared" si="8"/>
        <v>-71911</v>
      </c>
    </row>
    <row r="75" spans="1:9" ht="15.75">
      <c r="A75" s="116"/>
      <c r="B75" s="122" t="s">
        <v>149</v>
      </c>
      <c r="C75" s="136"/>
      <c r="D75" s="136">
        <v>19000</v>
      </c>
      <c r="E75" s="137"/>
      <c r="F75" s="112"/>
    </row>
    <row r="76" spans="1:9">
      <c r="A76" s="116"/>
      <c r="B76" s="122" t="s">
        <v>133</v>
      </c>
      <c r="C76" s="118"/>
      <c r="D76" s="118">
        <v>8850</v>
      </c>
      <c r="E76" s="115"/>
      <c r="F76" s="112">
        <f t="shared" si="8"/>
        <v>8850</v>
      </c>
    </row>
    <row r="77" spans="1:9">
      <c r="A77" s="116"/>
      <c r="B77" s="122" t="s">
        <v>134</v>
      </c>
      <c r="C77" s="118"/>
      <c r="D77" s="118">
        <v>750</v>
      </c>
      <c r="E77" s="115"/>
      <c r="F77" s="112">
        <f t="shared" si="8"/>
        <v>750</v>
      </c>
      <c r="I77" s="149"/>
    </row>
    <row r="78" spans="1:9">
      <c r="A78" s="116"/>
      <c r="B78" s="122" t="s">
        <v>150</v>
      </c>
      <c r="C78" s="118"/>
      <c r="D78" s="118"/>
      <c r="E78" s="115"/>
      <c r="F78" s="112">
        <f t="shared" si="8"/>
        <v>0</v>
      </c>
      <c r="I78" s="149"/>
    </row>
    <row r="79" spans="1:9">
      <c r="A79" s="116"/>
      <c r="B79" s="122" t="s">
        <v>136</v>
      </c>
      <c r="C79" s="118"/>
      <c r="D79" s="118">
        <v>48489</v>
      </c>
      <c r="E79" s="115"/>
      <c r="F79" s="112">
        <f t="shared" si="8"/>
        <v>48489</v>
      </c>
    </row>
    <row r="80" spans="1:9" ht="15.75">
      <c r="A80" s="116">
        <v>5</v>
      </c>
      <c r="B80" s="117" t="s">
        <v>140</v>
      </c>
      <c r="C80" s="136">
        <v>1300000</v>
      </c>
      <c r="D80" s="136">
        <v>1744282</v>
      </c>
      <c r="E80" s="137">
        <f>D80/C80*100</f>
        <v>134.17553846153848</v>
      </c>
      <c r="F80" s="112">
        <f t="shared" si="8"/>
        <v>444282</v>
      </c>
    </row>
    <row r="81" spans="1:9" s="105" customFormat="1">
      <c r="A81" s="128" t="s">
        <v>151</v>
      </c>
      <c r="B81" s="129" t="s">
        <v>117</v>
      </c>
      <c r="C81" s="146"/>
      <c r="D81" s="146"/>
      <c r="E81" s="146"/>
      <c r="F81" s="131"/>
      <c r="H81" s="150"/>
    </row>
    <row r="82" spans="1:9" ht="15.75">
      <c r="A82" s="108" t="s">
        <v>1</v>
      </c>
      <c r="B82" s="109" t="s">
        <v>127</v>
      </c>
      <c r="C82" s="134">
        <f>C83+C93</f>
        <v>1632000</v>
      </c>
      <c r="D82" s="134">
        <f t="shared" ref="D82:F82" si="9">D83+D93</f>
        <v>1262234</v>
      </c>
      <c r="E82" s="134">
        <f t="shared" si="9"/>
        <v>79.918047337278111</v>
      </c>
      <c r="F82" s="134">
        <f t="shared" si="9"/>
        <v>-271508</v>
      </c>
      <c r="G82" s="113"/>
      <c r="H82" s="113"/>
    </row>
    <row r="83" spans="1:9">
      <c r="A83" s="108"/>
      <c r="B83" s="109" t="s">
        <v>143</v>
      </c>
      <c r="C83" s="110">
        <f>C84+C85+C86+C87</f>
        <v>1352000</v>
      </c>
      <c r="D83" s="110">
        <f>D84+D85+D86+D87</f>
        <v>1080492</v>
      </c>
      <c r="E83" s="115">
        <f>D83/C83*100</f>
        <v>79.918047337278111</v>
      </c>
      <c r="F83" s="112">
        <f t="shared" ref="F83:F92" si="10">D83-C83</f>
        <v>-271508</v>
      </c>
      <c r="G83" s="113"/>
      <c r="H83" s="113"/>
      <c r="I83" s="114"/>
    </row>
    <row r="84" spans="1:9" s="144" customFormat="1" ht="15.75">
      <c r="A84" s="116">
        <v>1</v>
      </c>
      <c r="B84" s="117" t="s">
        <v>129</v>
      </c>
      <c r="C84" s="136">
        <v>350000</v>
      </c>
      <c r="D84" s="136">
        <v>255087</v>
      </c>
      <c r="E84" s="137">
        <f>D84/C84*100</f>
        <v>72.882000000000005</v>
      </c>
      <c r="F84" s="112">
        <f t="shared" si="10"/>
        <v>-94913</v>
      </c>
    </row>
    <row r="85" spans="1:9" ht="15.75">
      <c r="A85" s="116">
        <v>2</v>
      </c>
      <c r="B85" s="117" t="s">
        <v>130</v>
      </c>
      <c r="C85" s="136">
        <v>17000</v>
      </c>
      <c r="D85" s="136">
        <v>35011</v>
      </c>
      <c r="E85" s="137"/>
      <c r="F85" s="112">
        <f t="shared" si="10"/>
        <v>18011</v>
      </c>
    </row>
    <row r="86" spans="1:9" ht="15.75">
      <c r="A86" s="116">
        <v>3</v>
      </c>
      <c r="B86" s="117" t="s">
        <v>131</v>
      </c>
      <c r="C86" s="136">
        <v>85000</v>
      </c>
      <c r="D86" s="136">
        <v>74169</v>
      </c>
      <c r="E86" s="137">
        <f>D86/C86*100</f>
        <v>87.257647058823522</v>
      </c>
      <c r="F86" s="112">
        <f t="shared" si="10"/>
        <v>-10831</v>
      </c>
      <c r="G86" s="114"/>
    </row>
    <row r="87" spans="1:9" ht="15.75">
      <c r="A87" s="116">
        <v>4</v>
      </c>
      <c r="B87" s="139" t="s">
        <v>139</v>
      </c>
      <c r="C87" s="136">
        <v>900000</v>
      </c>
      <c r="D87" s="136">
        <f>SUM(D88:D91)</f>
        <v>716225</v>
      </c>
      <c r="E87" s="137">
        <f>D87/C87*100</f>
        <v>79.580555555555549</v>
      </c>
      <c r="F87" s="112">
        <f t="shared" si="10"/>
        <v>-183775</v>
      </c>
    </row>
    <row r="88" spans="1:9">
      <c r="A88" s="116"/>
      <c r="B88" s="122" t="s">
        <v>133</v>
      </c>
      <c r="C88" s="118"/>
      <c r="D88" s="118">
        <v>31750</v>
      </c>
      <c r="E88" s="115"/>
      <c r="F88" s="112">
        <f t="shared" si="10"/>
        <v>31750</v>
      </c>
    </row>
    <row r="89" spans="1:9">
      <c r="A89" s="116"/>
      <c r="B89" s="122" t="s">
        <v>134</v>
      </c>
      <c r="C89" s="118"/>
      <c r="D89" s="118"/>
      <c r="E89" s="115"/>
      <c r="F89" s="112">
        <f t="shared" si="10"/>
        <v>0</v>
      </c>
    </row>
    <row r="90" spans="1:9">
      <c r="A90" s="116"/>
      <c r="B90" s="122" t="s">
        <v>152</v>
      </c>
      <c r="C90" s="118"/>
      <c r="D90" s="118">
        <v>173600</v>
      </c>
      <c r="E90" s="115"/>
      <c r="F90" s="112">
        <f t="shared" si="10"/>
        <v>173600</v>
      </c>
    </row>
    <row r="91" spans="1:9">
      <c r="A91" s="116"/>
      <c r="B91" s="122" t="s">
        <v>136</v>
      </c>
      <c r="C91" s="118"/>
      <c r="D91" s="118">
        <v>510875</v>
      </c>
      <c r="E91" s="115"/>
      <c r="F91" s="112">
        <f t="shared" si="10"/>
        <v>510875</v>
      </c>
    </row>
    <row r="92" spans="1:9">
      <c r="A92" s="116">
        <v>5</v>
      </c>
      <c r="B92" s="122" t="s">
        <v>137</v>
      </c>
      <c r="C92" s="118"/>
      <c r="D92" s="118"/>
      <c r="E92" s="115"/>
      <c r="F92" s="112">
        <f t="shared" si="10"/>
        <v>0</v>
      </c>
    </row>
    <row r="93" spans="1:9">
      <c r="A93" s="116">
        <v>6</v>
      </c>
      <c r="B93" s="122" t="s">
        <v>140</v>
      </c>
      <c r="C93" s="118">
        <v>280000</v>
      </c>
      <c r="D93" s="118">
        <v>181742</v>
      </c>
      <c r="E93" s="115"/>
      <c r="F93" s="112"/>
    </row>
    <row r="94" spans="1:9" s="132" customFormat="1">
      <c r="A94" s="128" t="s">
        <v>153</v>
      </c>
      <c r="B94" s="129" t="s">
        <v>118</v>
      </c>
      <c r="C94" s="146"/>
      <c r="D94" s="146"/>
      <c r="E94" s="146"/>
      <c r="F94" s="131"/>
    </row>
    <row r="95" spans="1:9" s="144" customFormat="1" ht="15.75">
      <c r="A95" s="108" t="s">
        <v>1</v>
      </c>
      <c r="B95" s="109" t="s">
        <v>127</v>
      </c>
      <c r="C95" s="134">
        <f>C96+C105</f>
        <v>697000</v>
      </c>
      <c r="D95" s="134">
        <f>D96+D105</f>
        <v>436906</v>
      </c>
      <c r="E95" s="135">
        <f>D95/C95*100</f>
        <v>62.683787661406022</v>
      </c>
      <c r="F95" s="112">
        <f>D95-C95</f>
        <v>-260094</v>
      </c>
      <c r="G95" s="151"/>
      <c r="H95" s="151"/>
    </row>
    <row r="96" spans="1:9" s="144" customFormat="1">
      <c r="A96" s="108"/>
      <c r="B96" s="109" t="s">
        <v>128</v>
      </c>
      <c r="C96" s="110">
        <f>C97+C98+C99+C100</f>
        <v>647000</v>
      </c>
      <c r="D96" s="110">
        <f>D97+D98+D99+D100</f>
        <v>386389</v>
      </c>
      <c r="E96" s="115">
        <f>D96/C96*100</f>
        <v>59.720092735703247</v>
      </c>
      <c r="F96" s="112">
        <f t="shared" ref="F96:F105" si="11">D96-C96</f>
        <v>-260611</v>
      </c>
      <c r="G96" s="151"/>
      <c r="H96" s="151"/>
      <c r="I96" s="152"/>
    </row>
    <row r="97" spans="1:9" s="144" customFormat="1" ht="15.75">
      <c r="A97" s="116">
        <v>1</v>
      </c>
      <c r="B97" s="117" t="s">
        <v>129</v>
      </c>
      <c r="C97" s="136">
        <v>200000</v>
      </c>
      <c r="D97" s="136">
        <v>100032</v>
      </c>
      <c r="E97" s="137">
        <f>D97/C97*100</f>
        <v>50.016000000000005</v>
      </c>
      <c r="F97" s="112">
        <f t="shared" si="11"/>
        <v>-99968</v>
      </c>
    </row>
    <row r="98" spans="1:9" s="144" customFormat="1" ht="15.75">
      <c r="A98" s="116">
        <v>2</v>
      </c>
      <c r="B98" s="117" t="s">
        <v>130</v>
      </c>
      <c r="C98" s="136">
        <v>15000</v>
      </c>
      <c r="D98" s="136">
        <v>2277</v>
      </c>
      <c r="E98" s="137"/>
      <c r="F98" s="112">
        <f t="shared" si="11"/>
        <v>-12723</v>
      </c>
    </row>
    <row r="99" spans="1:9" s="144" customFormat="1" ht="15.75">
      <c r="A99" s="116">
        <v>3</v>
      </c>
      <c r="B99" s="117" t="s">
        <v>131</v>
      </c>
      <c r="C99" s="136">
        <v>152000</v>
      </c>
      <c r="D99" s="136">
        <v>71031</v>
      </c>
      <c r="E99" s="137">
        <f>D99/C99*100</f>
        <v>46.730921052631579</v>
      </c>
      <c r="F99" s="112">
        <f t="shared" si="11"/>
        <v>-80969</v>
      </c>
      <c r="G99" s="152"/>
    </row>
    <row r="100" spans="1:9" s="144" customFormat="1" ht="15.75">
      <c r="A100" s="116">
        <v>4</v>
      </c>
      <c r="B100" s="139" t="s">
        <v>139</v>
      </c>
      <c r="C100" s="136">
        <v>280000</v>
      </c>
      <c r="D100" s="136">
        <f>SUM(D101:D104)</f>
        <v>213049</v>
      </c>
      <c r="E100" s="137">
        <f>D100/C100*100</f>
        <v>76.088928571428568</v>
      </c>
      <c r="F100" s="112">
        <f t="shared" si="11"/>
        <v>-66951</v>
      </c>
      <c r="H100" s="152"/>
    </row>
    <row r="101" spans="1:9" s="144" customFormat="1">
      <c r="A101" s="116"/>
      <c r="B101" s="122" t="s">
        <v>133</v>
      </c>
      <c r="C101" s="118"/>
      <c r="D101" s="118">
        <v>9250</v>
      </c>
      <c r="E101" s="115"/>
      <c r="F101" s="112">
        <f t="shared" si="11"/>
        <v>9250</v>
      </c>
    </row>
    <row r="102" spans="1:9" s="144" customFormat="1">
      <c r="A102" s="116"/>
      <c r="B102" s="122" t="s">
        <v>134</v>
      </c>
      <c r="C102" s="118"/>
      <c r="D102" s="118"/>
      <c r="E102" s="115"/>
      <c r="F102" s="112">
        <f t="shared" si="11"/>
        <v>0</v>
      </c>
    </row>
    <row r="103" spans="1:9" s="144" customFormat="1">
      <c r="A103" s="116"/>
      <c r="B103" s="122" t="s">
        <v>154</v>
      </c>
      <c r="C103" s="118"/>
      <c r="D103" s="118"/>
      <c r="E103" s="115"/>
      <c r="F103" s="112">
        <f t="shared" si="11"/>
        <v>0</v>
      </c>
    </row>
    <row r="104" spans="1:9" s="144" customFormat="1">
      <c r="A104" s="116"/>
      <c r="B104" s="122" t="s">
        <v>136</v>
      </c>
      <c r="C104" s="118"/>
      <c r="D104" s="118">
        <v>203799</v>
      </c>
      <c r="E104" s="115"/>
      <c r="F104" s="112">
        <f t="shared" si="11"/>
        <v>203799</v>
      </c>
    </row>
    <row r="105" spans="1:9" s="144" customFormat="1" ht="15.75">
      <c r="A105" s="116">
        <v>5</v>
      </c>
      <c r="B105" s="117" t="s">
        <v>140</v>
      </c>
      <c r="C105" s="136">
        <v>50000</v>
      </c>
      <c r="D105" s="136">
        <v>50517</v>
      </c>
      <c r="E105" s="137">
        <f>D105/C105*100</f>
        <v>101.03400000000001</v>
      </c>
      <c r="F105" s="112">
        <f t="shared" si="11"/>
        <v>517</v>
      </c>
    </row>
    <row r="106" spans="1:9" s="132" customFormat="1">
      <c r="A106" s="128" t="s">
        <v>155</v>
      </c>
      <c r="B106" s="129" t="s">
        <v>119</v>
      </c>
      <c r="C106" s="146"/>
      <c r="D106" s="146"/>
      <c r="E106" s="146"/>
      <c r="F106" s="131"/>
    </row>
    <row r="107" spans="1:9" ht="15.75">
      <c r="A107" s="108" t="s">
        <v>1</v>
      </c>
      <c r="B107" s="109" t="s">
        <v>127</v>
      </c>
      <c r="C107" s="134">
        <f>C108+C118</f>
        <v>2018000</v>
      </c>
      <c r="D107" s="134">
        <f>D108+D118</f>
        <v>3436444</v>
      </c>
      <c r="E107" s="134">
        <f>D107/C107*100</f>
        <v>170.28959365708621</v>
      </c>
      <c r="F107" s="134">
        <f>F108+F118</f>
        <v>1418444</v>
      </c>
      <c r="G107" s="113"/>
      <c r="H107" s="113"/>
    </row>
    <row r="108" spans="1:9">
      <c r="A108" s="108"/>
      <c r="B108" s="109" t="s">
        <v>128</v>
      </c>
      <c r="C108" s="110">
        <f>C109+C110+C111+C112</f>
        <v>718000</v>
      </c>
      <c r="D108" s="110">
        <f>D109+D110+D111+D112</f>
        <v>1000978</v>
      </c>
      <c r="E108" s="134">
        <f>D108/C108*100</f>
        <v>139.41197771587744</v>
      </c>
      <c r="F108" s="112">
        <f t="shared" ref="F108:F121" si="12">D108-C108</f>
        <v>282978</v>
      </c>
      <c r="G108" s="113"/>
      <c r="H108" s="113"/>
      <c r="I108" s="114"/>
    </row>
    <row r="109" spans="1:9" ht="15.75">
      <c r="A109" s="116">
        <v>1</v>
      </c>
      <c r="B109" s="117" t="s">
        <v>129</v>
      </c>
      <c r="C109" s="136">
        <v>300000</v>
      </c>
      <c r="D109" s="136">
        <v>483140</v>
      </c>
      <c r="E109" s="141">
        <f>D109/C109*100</f>
        <v>161.04666666666668</v>
      </c>
      <c r="F109" s="112">
        <f t="shared" si="12"/>
        <v>183140</v>
      </c>
    </row>
    <row r="110" spans="1:9" ht="15.75">
      <c r="A110" s="116">
        <v>2</v>
      </c>
      <c r="B110" s="117" t="s">
        <v>130</v>
      </c>
      <c r="C110" s="136">
        <v>40000</v>
      </c>
      <c r="D110" s="136">
        <v>5058</v>
      </c>
      <c r="E110" s="141"/>
      <c r="F110" s="112">
        <f t="shared" si="12"/>
        <v>-34942</v>
      </c>
    </row>
    <row r="111" spans="1:9" ht="15.75">
      <c r="A111" s="116">
        <v>3</v>
      </c>
      <c r="B111" s="117" t="s">
        <v>131</v>
      </c>
      <c r="C111" s="136">
        <v>78000</v>
      </c>
      <c r="D111" s="136">
        <v>52632</v>
      </c>
      <c r="E111" s="141">
        <f>D111/C111*100</f>
        <v>67.476923076923072</v>
      </c>
      <c r="F111" s="112">
        <f t="shared" si="12"/>
        <v>-25368</v>
      </c>
      <c r="G111" s="153"/>
      <c r="H111" s="114"/>
    </row>
    <row r="112" spans="1:9" ht="15.75">
      <c r="A112" s="116">
        <v>4</v>
      </c>
      <c r="B112" s="139" t="s">
        <v>139</v>
      </c>
      <c r="C112" s="136">
        <v>300000</v>
      </c>
      <c r="D112" s="136">
        <f>SUM(D113:D117)</f>
        <v>460148</v>
      </c>
      <c r="E112" s="141">
        <f>D112/C112*100</f>
        <v>153.38266666666667</v>
      </c>
      <c r="F112" s="112">
        <f t="shared" si="12"/>
        <v>160148</v>
      </c>
    </row>
    <row r="113" spans="1:8">
      <c r="A113" s="116"/>
      <c r="B113" s="122" t="s">
        <v>133</v>
      </c>
      <c r="C113" s="118"/>
      <c r="D113" s="118">
        <v>26050</v>
      </c>
      <c r="E113" s="115"/>
      <c r="F113" s="112">
        <f t="shared" si="12"/>
        <v>26050</v>
      </c>
    </row>
    <row r="114" spans="1:8">
      <c r="A114" s="116"/>
      <c r="B114" s="122" t="s">
        <v>134</v>
      </c>
      <c r="C114" s="118"/>
      <c r="D114" s="118">
        <v>26800</v>
      </c>
      <c r="E114" s="115"/>
      <c r="F114" s="112">
        <f t="shared" si="12"/>
        <v>26800</v>
      </c>
      <c r="G114" s="114"/>
    </row>
    <row r="115" spans="1:8">
      <c r="A115" s="116"/>
      <c r="B115" s="122" t="s">
        <v>135</v>
      </c>
      <c r="C115" s="118"/>
      <c r="D115" s="118"/>
      <c r="E115" s="115"/>
      <c r="F115" s="112"/>
    </row>
    <row r="116" spans="1:8">
      <c r="A116" s="116"/>
      <c r="B116" s="122" t="s">
        <v>156</v>
      </c>
      <c r="C116" s="118"/>
      <c r="D116" s="118"/>
      <c r="E116" s="115"/>
      <c r="F116" s="112"/>
    </row>
    <row r="117" spans="1:8">
      <c r="A117" s="116"/>
      <c r="B117" s="122" t="s">
        <v>136</v>
      </c>
      <c r="C117" s="118"/>
      <c r="D117" s="118">
        <v>407298</v>
      </c>
      <c r="E117" s="115"/>
      <c r="F117" s="112">
        <f t="shared" si="12"/>
        <v>407298</v>
      </c>
    </row>
    <row r="118" spans="1:8" ht="15.75">
      <c r="A118" s="154">
        <v>5</v>
      </c>
      <c r="B118" s="155" t="s">
        <v>140</v>
      </c>
      <c r="C118" s="156">
        <v>1300000</v>
      </c>
      <c r="D118" s="156">
        <v>2435466</v>
      </c>
      <c r="E118" s="157">
        <f>D118/C118*100</f>
        <v>187.34353846153846</v>
      </c>
      <c r="F118" s="158">
        <f t="shared" si="12"/>
        <v>1135466</v>
      </c>
      <c r="H118" s="114"/>
    </row>
    <row r="119" spans="1:8">
      <c r="A119" s="192"/>
      <c r="B119" s="193" t="s">
        <v>165</v>
      </c>
      <c r="C119" s="194"/>
      <c r="D119" s="194"/>
      <c r="E119" s="194"/>
      <c r="F119" s="194"/>
    </row>
    <row r="120" spans="1:8">
      <c r="A120" s="195"/>
      <c r="B120" s="129" t="s">
        <v>166</v>
      </c>
      <c r="C120" s="196">
        <f>C107+C95+C82+C69+C55+C42+C31+C20+C8</f>
        <v>14708000</v>
      </c>
      <c r="D120" s="196">
        <f>D107+D95+D82+D69+D55+D42+D31+D20+D8</f>
        <v>14358733</v>
      </c>
      <c r="E120" s="201">
        <f>D120/C120*100</f>
        <v>97.625326353005164</v>
      </c>
      <c r="F120" s="196">
        <f>F107+F95+F82+F69+F55+F42+F31+F20+F8</f>
        <v>-251009</v>
      </c>
    </row>
    <row r="121" spans="1:8">
      <c r="A121" s="195">
        <v>1</v>
      </c>
      <c r="B121" s="198" t="s">
        <v>140</v>
      </c>
      <c r="C121" s="196">
        <f>C118+C105+C93+C80+C67+C53+C40+C29</f>
        <v>8468000</v>
      </c>
      <c r="D121" s="196">
        <f>D118+D105+D93+D80+D67+D53+D40+D29</f>
        <v>8948281</v>
      </c>
      <c r="E121" s="201">
        <f>D121/C121*100</f>
        <v>105.67171705243268</v>
      </c>
      <c r="F121" s="202">
        <f t="shared" si="12"/>
        <v>480281</v>
      </c>
    </row>
    <row r="122" spans="1:8">
      <c r="A122" s="195"/>
      <c r="B122" s="198"/>
      <c r="C122" s="200"/>
      <c r="D122" s="200"/>
      <c r="E122" s="197"/>
      <c r="F122" s="199"/>
    </row>
    <row r="124" spans="1:8">
      <c r="C124" s="159"/>
      <c r="D124" s="159"/>
    </row>
    <row r="125" spans="1:8">
      <c r="A125" s="103"/>
      <c r="B125" s="161"/>
      <c r="G125" s="162"/>
    </row>
    <row r="126" spans="1:8" ht="15.75">
      <c r="A126" s="103"/>
      <c r="C126" s="103"/>
      <c r="D126" s="103"/>
      <c r="E126" s="103"/>
    </row>
    <row r="127" spans="1:8">
      <c r="A127" s="103"/>
      <c r="C127" s="163"/>
      <c r="D127" s="163"/>
      <c r="F127" s="162"/>
    </row>
  </sheetData>
  <mergeCells count="10">
    <mergeCell ref="E1:F1"/>
    <mergeCell ref="A2:F2"/>
    <mergeCell ref="A3:F3"/>
    <mergeCell ref="D4:F4"/>
    <mergeCell ref="A5:A6"/>
    <mergeCell ref="B5:B6"/>
    <mergeCell ref="C5:C6"/>
    <mergeCell ref="D5:D6"/>
    <mergeCell ref="E5:E6"/>
    <mergeCell ref="F5:F6"/>
  </mergeCells>
  <printOptions horizontalCentered="1"/>
  <pageMargins left="0.51181102362204722" right="0.19685039370078741" top="0.55118110236220474" bottom="0.55118110236220474" header="0.31496062992125984" footer="0.31496062992125984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BIEU THU </vt:lpstr>
      <vt:lpstr>BIEU CHI </vt:lpstr>
      <vt:lpstr>DPNS</vt:lpstr>
      <vt:lpstr>XA</vt:lpstr>
      <vt:lpstr>'BIEU THU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hoangdieuthuy</dc:creator>
  <cp:lastModifiedBy>Administrator</cp:lastModifiedBy>
  <cp:lastPrinted>2023-09-24T02:45:55Z</cp:lastPrinted>
  <dcterms:created xsi:type="dcterms:W3CDTF">2017-04-10T02:31:08Z</dcterms:created>
  <dcterms:modified xsi:type="dcterms:W3CDTF">2023-09-24T02:46:08Z</dcterms:modified>
</cp:coreProperties>
</file>