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495" windowWidth="15600" windowHeight="4515" activeTab="3"/>
  </bookViews>
  <sheets>
    <sheet name="BIEU THU " sheetId="15" r:id="rId1"/>
    <sheet name="BIEU CHI " sheetId="14" r:id="rId2"/>
    <sheet name="DPNS" sheetId="16" r:id="rId3"/>
    <sheet name="xa" sheetId="17" r:id="rId4"/>
  </sheets>
  <externalReferences>
    <externalReference r:id="rId5"/>
  </externalReferences>
  <definedNames>
    <definedName name="ADP" localSheetId="1">#REF!</definedName>
    <definedName name="ADP" localSheetId="0">#REF!</definedName>
    <definedName name="ADP">#REF!</definedName>
    <definedName name="AKHAC" localSheetId="1">#REF!</definedName>
    <definedName name="AKHAC" localSheetId="0">#REF!</definedName>
    <definedName name="AKHAC">#REF!</definedName>
    <definedName name="ALTINH" localSheetId="1">#REF!</definedName>
    <definedName name="ALTINH" localSheetId="0">#REF!</definedName>
    <definedName name="ALTINH">#REF!</definedName>
    <definedName name="Anguon" localSheetId="1">'[1]Dt 2001'!#REF!</definedName>
    <definedName name="Anguon" localSheetId="0">'[1]Dt 2001'!#REF!</definedName>
    <definedName name="Anguon">'[1]Dt 2001'!#REF!</definedName>
    <definedName name="ANN" localSheetId="1">#REF!</definedName>
    <definedName name="ANN" localSheetId="0">#REF!</definedName>
    <definedName name="ANN">#REF!</definedName>
    <definedName name="ANQD" localSheetId="1">#REF!</definedName>
    <definedName name="ANQD" localSheetId="0">#REF!</definedName>
    <definedName name="ANQD">#REF!</definedName>
    <definedName name="ANQQH" localSheetId="1">'[1]Dt 2001'!#REF!</definedName>
    <definedName name="ANQQH" localSheetId="0">'[1]Dt 2001'!#REF!</definedName>
    <definedName name="ANQQH">'[1]Dt 2001'!#REF!</definedName>
    <definedName name="ANSNN" localSheetId="1">'[1]Dt 2001'!#REF!</definedName>
    <definedName name="ANSNN" localSheetId="0">'[1]Dt 2001'!#REF!</definedName>
    <definedName name="ANSNN">'[1]Dt 2001'!#REF!</definedName>
    <definedName name="ANSNNxnk" localSheetId="1">'[1]Dt 2001'!#REF!</definedName>
    <definedName name="ANSNNxnk" localSheetId="0">'[1]Dt 2001'!#REF!</definedName>
    <definedName name="ANSNNxnk">'[1]Dt 2001'!#REF!</definedName>
    <definedName name="APC" localSheetId="1">'[1]Dt 2001'!#REF!</definedName>
    <definedName name="APC" localSheetId="0">'[1]Dt 2001'!#REF!</definedName>
    <definedName name="APC">'[1]Dt 2001'!#REF!</definedName>
    <definedName name="ATW" localSheetId="1">#REF!</definedName>
    <definedName name="ATW" localSheetId="0">#REF!</definedName>
    <definedName name="ATW">#REF!</definedName>
    <definedName name="Can_doi" localSheetId="1">#REF!</definedName>
    <definedName name="Can_doi" localSheetId="0">#REF!</definedName>
    <definedName name="Can_doi">#REF!</definedName>
    <definedName name="DNNN" localSheetId="1">#REF!</definedName>
    <definedName name="DNNN" localSheetId="0">#REF!</definedName>
    <definedName name="DNNN">#REF!</definedName>
    <definedName name="Khac" localSheetId="1">#REF!</definedName>
    <definedName name="Khac" localSheetId="0">#REF!</definedName>
    <definedName name="Khac">#REF!</definedName>
    <definedName name="Khong_can_doi" localSheetId="1">#REF!</definedName>
    <definedName name="Khong_can_doi" localSheetId="0">#REF!</definedName>
    <definedName name="Khong_can_doi">#REF!</definedName>
    <definedName name="NQD" localSheetId="1">#REF!</definedName>
    <definedName name="NQD" localSheetId="0">#REF!</definedName>
    <definedName name="NQD">#REF!</definedName>
    <definedName name="NQQH" localSheetId="1">'[1]Dt 2001'!#REF!</definedName>
    <definedName name="NQQH" localSheetId="0">'[1]Dt 2001'!#REF!</definedName>
    <definedName name="NQQH">'[1]Dt 2001'!#REF!</definedName>
    <definedName name="NSNN" localSheetId="1">'[1]Dt 2001'!#REF!</definedName>
    <definedName name="NSNN" localSheetId="0">'[1]Dt 2001'!#REF!</definedName>
    <definedName name="NSNN">'[1]Dt 2001'!#REF!</definedName>
    <definedName name="PC" localSheetId="1">'[1]Dt 2001'!#REF!</definedName>
    <definedName name="PC" localSheetId="0">'[1]Dt 2001'!#REF!</definedName>
    <definedName name="PC">'[1]Dt 2001'!#REF!</definedName>
    <definedName name="Phan_cap" localSheetId="1">#REF!</definedName>
    <definedName name="Phan_cap" localSheetId="0">#REF!</definedName>
    <definedName name="Phan_cap">#REF!</definedName>
    <definedName name="Phi_le_phi" localSheetId="1">#REF!</definedName>
    <definedName name="Phi_le_phi" localSheetId="0">#REF!</definedName>
    <definedName name="Phi_le_phi">#REF!</definedName>
    <definedName name="_xlnm.Print_Area">#REF!</definedName>
    <definedName name="PRINT_AREA_MI" localSheetId="1">#REF!</definedName>
    <definedName name="PRINT_AREA_MI" localSheetId="0">#REF!</definedName>
    <definedName name="PRINT_AREA_MI">#REF!</definedName>
    <definedName name="_xlnm.Print_Titles" localSheetId="0">'BIEU THU '!$5:$8</definedName>
    <definedName name="TW" localSheetId="1">#REF!</definedName>
    <definedName name="TW" localSheetId="0">#REF!</definedName>
    <definedName name="TW">#REF!</definedName>
  </definedNames>
  <calcPr calcId="144525"/>
</workbook>
</file>

<file path=xl/calcChain.xml><?xml version="1.0" encoding="utf-8"?>
<calcChain xmlns="http://schemas.openxmlformats.org/spreadsheetml/2006/main">
  <c r="D18" i="14" l="1"/>
  <c r="F28" i="15"/>
  <c r="H23" i="15"/>
  <c r="C109" i="17" l="1"/>
  <c r="E120" i="17"/>
  <c r="D114" i="17"/>
  <c r="D113" i="17"/>
  <c r="E113" i="17" s="1"/>
  <c r="E111" i="17"/>
  <c r="C110" i="17"/>
  <c r="E107" i="17"/>
  <c r="D102" i="17"/>
  <c r="D101" i="17"/>
  <c r="E99" i="17"/>
  <c r="C98" i="17"/>
  <c r="C97" i="17" s="1"/>
  <c r="D88" i="17"/>
  <c r="D87" i="17"/>
  <c r="E87" i="17" s="1"/>
  <c r="E85" i="17"/>
  <c r="C84" i="17"/>
  <c r="C83" i="17" s="1"/>
  <c r="E81" i="17"/>
  <c r="D75" i="17"/>
  <c r="D74" i="17"/>
  <c r="E72" i="17"/>
  <c r="C71" i="17"/>
  <c r="C70" i="17" s="1"/>
  <c r="E67" i="17"/>
  <c r="D60" i="17"/>
  <c r="E60" i="17" s="1"/>
  <c r="D59" i="17"/>
  <c r="E57" i="17"/>
  <c r="C56" i="17"/>
  <c r="C55" i="17"/>
  <c r="E53" i="17"/>
  <c r="D47" i="17"/>
  <c r="D46" i="17"/>
  <c r="E44" i="17"/>
  <c r="C43" i="17"/>
  <c r="C42" i="17" s="1"/>
  <c r="E40" i="17"/>
  <c r="D36" i="17"/>
  <c r="E35" i="17"/>
  <c r="D35" i="17"/>
  <c r="E33" i="17"/>
  <c r="C32" i="17"/>
  <c r="C31" i="17" s="1"/>
  <c r="E29" i="17"/>
  <c r="D25" i="17"/>
  <c r="E25" i="17" s="1"/>
  <c r="E24" i="17"/>
  <c r="D24" i="17"/>
  <c r="E22" i="17"/>
  <c r="C21" i="17"/>
  <c r="C20" i="17"/>
  <c r="D13" i="17"/>
  <c r="E12" i="17"/>
  <c r="E11" i="17"/>
  <c r="E10" i="17"/>
  <c r="C9" i="17"/>
  <c r="C8" i="17"/>
  <c r="D56" i="17" l="1"/>
  <c r="D55" i="17" s="1"/>
  <c r="E46" i="17"/>
  <c r="D71" i="17"/>
  <c r="E75" i="17"/>
  <c r="D98" i="17"/>
  <c r="E102" i="17"/>
  <c r="D8" i="17"/>
  <c r="E8" i="17" s="1"/>
  <c r="D9" i="17"/>
  <c r="E13" i="17"/>
  <c r="D21" i="17"/>
  <c r="D32" i="17"/>
  <c r="E36" i="17"/>
  <c r="D43" i="17"/>
  <c r="E47" i="17"/>
  <c r="E55" i="17"/>
  <c r="E56" i="17"/>
  <c r="E59" i="17"/>
  <c r="E71" i="17"/>
  <c r="E74" i="17"/>
  <c r="D84" i="17"/>
  <c r="E88" i="17"/>
  <c r="E98" i="17"/>
  <c r="E101" i="17"/>
  <c r="D110" i="17"/>
  <c r="E114" i="17"/>
  <c r="E6" i="16"/>
  <c r="D6" i="16"/>
  <c r="F6" i="16" s="1"/>
  <c r="D97" i="17" l="1"/>
  <c r="D70" i="17"/>
  <c r="E110" i="17"/>
  <c r="D109" i="17"/>
  <c r="E21" i="17"/>
  <c r="D20" i="17"/>
  <c r="E9" i="17"/>
  <c r="E84" i="17"/>
  <c r="D83" i="17"/>
  <c r="E43" i="17"/>
  <c r="D42" i="17"/>
  <c r="D31" i="17"/>
  <c r="E32" i="17"/>
  <c r="E70" i="17" l="1"/>
  <c r="E97" i="17"/>
  <c r="E31" i="17"/>
  <c r="E42" i="17"/>
  <c r="E20" i="17"/>
  <c r="E83" i="17"/>
  <c r="E109" i="17"/>
  <c r="D9" i="14"/>
  <c r="E13" i="14"/>
  <c r="E15" i="14" l="1"/>
  <c r="E28" i="15" l="1"/>
  <c r="C28" i="14"/>
  <c r="C27" i="14"/>
  <c r="C25" i="14"/>
  <c r="C24" i="14"/>
  <c r="C16" i="14"/>
  <c r="C9" i="14" l="1"/>
  <c r="C8" i="14" s="1"/>
  <c r="E16" i="14"/>
  <c r="A3" i="14"/>
  <c r="A3" i="16" s="1"/>
  <c r="A3" i="17" s="1"/>
  <c r="I35" i="15" l="1"/>
  <c r="F35" i="15" s="1"/>
  <c r="I34" i="15" l="1"/>
  <c r="C34" i="15"/>
  <c r="I33" i="15"/>
  <c r="F33" i="15" s="1"/>
  <c r="C33" i="15"/>
  <c r="I32" i="15"/>
  <c r="F32" i="15" s="1"/>
  <c r="C32" i="15"/>
  <c r="I31" i="15"/>
  <c r="C31" i="15"/>
  <c r="I30" i="15"/>
  <c r="F30" i="15" s="1"/>
  <c r="C30" i="15"/>
  <c r="C29" i="15" s="1"/>
  <c r="K29" i="15"/>
  <c r="J29" i="15"/>
  <c r="H29" i="15"/>
  <c r="G29" i="15"/>
  <c r="E29" i="15"/>
  <c r="D29" i="15"/>
  <c r="I28" i="15"/>
  <c r="C28" i="15"/>
  <c r="I26" i="15"/>
  <c r="F26" i="15" s="1"/>
  <c r="C26" i="15"/>
  <c r="I25" i="15"/>
  <c r="C25" i="15"/>
  <c r="I24" i="15"/>
  <c r="C24" i="15"/>
  <c r="I23" i="15"/>
  <c r="C23" i="15"/>
  <c r="I22" i="15"/>
  <c r="F22" i="15" s="1"/>
  <c r="C22" i="15"/>
  <c r="I21" i="15"/>
  <c r="C21" i="15"/>
  <c r="I20" i="15"/>
  <c r="C20" i="15"/>
  <c r="I19" i="15"/>
  <c r="F19" i="15" s="1"/>
  <c r="L19" i="15" s="1"/>
  <c r="C19" i="15"/>
  <c r="I18" i="15"/>
  <c r="F18" i="15" s="1"/>
  <c r="C18" i="15"/>
  <c r="I17" i="15"/>
  <c r="C17" i="15"/>
  <c r="I16" i="15"/>
  <c r="C16" i="15"/>
  <c r="K15" i="15"/>
  <c r="K14" i="15" s="1"/>
  <c r="J15" i="15"/>
  <c r="J14" i="15" s="1"/>
  <c r="H15" i="15"/>
  <c r="H14" i="15" s="1"/>
  <c r="G15" i="15"/>
  <c r="G14" i="15" s="1"/>
  <c r="E15" i="15"/>
  <c r="E14" i="15" s="1"/>
  <c r="D15" i="15"/>
  <c r="D12" i="15" s="1"/>
  <c r="D10" i="15" s="1"/>
  <c r="F11" i="15"/>
  <c r="E30" i="14"/>
  <c r="E26" i="14"/>
  <c r="E23" i="14"/>
  <c r="E22" i="14"/>
  <c r="E21" i="14"/>
  <c r="E20" i="14"/>
  <c r="E19" i="14"/>
  <c r="E14" i="14"/>
  <c r="F24" i="15" l="1"/>
  <c r="L24" i="15" s="1"/>
  <c r="C15" i="15"/>
  <c r="C14" i="15" s="1"/>
  <c r="C13" i="15" s="1"/>
  <c r="C36" i="15" s="1"/>
  <c r="D14" i="15"/>
  <c r="D13" i="15" s="1"/>
  <c r="D36" i="15" s="1"/>
  <c r="L18" i="15"/>
  <c r="F20" i="15"/>
  <c r="L20" i="15" s="1"/>
  <c r="F17" i="15"/>
  <c r="L17" i="15" s="1"/>
  <c r="J13" i="15"/>
  <c r="J36" i="15" s="1"/>
  <c r="G13" i="15"/>
  <c r="G36" i="15" s="1"/>
  <c r="E13" i="15"/>
  <c r="E36" i="15" s="1"/>
  <c r="H13" i="15"/>
  <c r="H36" i="15" s="1"/>
  <c r="K13" i="15"/>
  <c r="K36" i="15" s="1"/>
  <c r="L22" i="15"/>
  <c r="L26" i="15"/>
  <c r="E28" i="14"/>
  <c r="E24" i="14"/>
  <c r="C17" i="14"/>
  <c r="F34" i="15"/>
  <c r="J12" i="15"/>
  <c r="J10" i="15" s="1"/>
  <c r="F16" i="15"/>
  <c r="L16" i="15" s="1"/>
  <c r="F25" i="15"/>
  <c r="L25" i="15" s="1"/>
  <c r="H12" i="15"/>
  <c r="H10" i="15" s="1"/>
  <c r="E25" i="14"/>
  <c r="E18" i="14"/>
  <c r="D17" i="14"/>
  <c r="D8" i="14" s="1"/>
  <c r="F31" i="15"/>
  <c r="L31" i="15" s="1"/>
  <c r="F23" i="15"/>
  <c r="L23" i="15" s="1"/>
  <c r="F21" i="15"/>
  <c r="L21" i="15" s="1"/>
  <c r="I15" i="15"/>
  <c r="I14" i="15" s="1"/>
  <c r="L28" i="15"/>
  <c r="L30" i="15"/>
  <c r="E12" i="15"/>
  <c r="E10" i="15" s="1"/>
  <c r="G12" i="15"/>
  <c r="G10" i="15" s="1"/>
  <c r="K12" i="15"/>
  <c r="K10" i="15" s="1"/>
  <c r="I29" i="15"/>
  <c r="E27" i="14"/>
  <c r="F15" i="15" l="1"/>
  <c r="F12" i="15" s="1"/>
  <c r="I13" i="15"/>
  <c r="D31" i="14"/>
  <c r="E17" i="14"/>
  <c r="E9" i="14"/>
  <c r="F29" i="15"/>
  <c r="L29" i="15" s="1"/>
  <c r="I12" i="15"/>
  <c r="C12" i="15"/>
  <c r="I36" i="15" l="1"/>
  <c r="F10" i="15"/>
  <c r="L12" i="15"/>
  <c r="I10" i="15"/>
  <c r="F14" i="15"/>
  <c r="L15" i="15"/>
  <c r="C31" i="14"/>
  <c r="E8" i="14"/>
  <c r="C10" i="15"/>
  <c r="L10" i="15" l="1"/>
  <c r="F13" i="15"/>
  <c r="L13" i="15" s="1"/>
  <c r="L14" i="15"/>
  <c r="E31" i="14"/>
  <c r="F36" i="15" l="1"/>
  <c r="L36" i="15" s="1"/>
</calcChain>
</file>

<file path=xl/comments1.xml><?xml version="1.0" encoding="utf-8"?>
<comments xmlns="http://schemas.openxmlformats.org/spreadsheetml/2006/main">
  <authors>
    <author>AutoBVT</author>
  </authors>
  <commentList>
    <comment ref="L22" authorId="0">
      <text>
        <r>
          <rPr>
            <sz val="9"/>
            <color indexed="81"/>
            <rFont val="Tahoma"/>
            <family val="2"/>
          </rPr>
          <t>Đạt thấp: do phí đò, chợ hạch toán vào thu khác NS (thực hiện cơ chế ggias)</t>
        </r>
      </text>
    </comment>
  </commentList>
</comments>
</file>

<file path=xl/comments2.xml><?xml version="1.0" encoding="utf-8"?>
<comments xmlns="http://schemas.openxmlformats.org/spreadsheetml/2006/main">
  <authors>
    <author>Nguyen</author>
    <author>AutoBVT</author>
  </authors>
  <commentList>
    <comment ref="B15" authorId="0">
      <text>
        <r>
          <rPr>
            <b/>
            <sz val="9"/>
            <color indexed="81"/>
            <rFont val="Tahoma"/>
            <family val="2"/>
          </rPr>
          <t>htoan chi nộp cấp trên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6" authorId="0">
      <text>
        <r>
          <rPr>
            <sz val="9"/>
            <color indexed="81"/>
            <rFont val="Tahoma"/>
            <family val="2"/>
          </rPr>
          <t xml:space="preserve">ủy thác NHCS 1,5 ty + HND 500
</t>
        </r>
      </text>
    </comment>
    <comment ref="B24" authorId="1">
      <text>
        <r>
          <rPr>
            <sz val="9"/>
            <color indexed="81"/>
            <rFont val="Tahoma"/>
            <family val="2"/>
          </rPr>
          <t xml:space="preserve">Gồm TTDVNN
</t>
        </r>
      </text>
    </comment>
    <comment ref="B25" authorId="0">
      <text>
        <r>
          <rPr>
            <b/>
            <sz val="9"/>
            <color indexed="81"/>
            <rFont val="Tahoma"/>
            <family val="2"/>
          </rPr>
          <t>TRU - HKH, HLG, HNCT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7" authorId="0">
      <text>
        <r>
          <rPr>
            <b/>
            <sz val="9"/>
            <color indexed="81"/>
            <rFont val="Tahoma"/>
            <family val="2"/>
          </rPr>
          <t>GOM TA, VKS, THA</t>
        </r>
        <r>
          <rPr>
            <sz val="9"/>
            <color indexed="81"/>
            <rFont val="Tahoma"/>
            <family val="2"/>
          </rPr>
          <t xml:space="preserve">
HKH, HLG, HNCT</t>
        </r>
      </text>
    </comment>
  </commentList>
</comments>
</file>

<file path=xl/comments3.xml><?xml version="1.0" encoding="utf-8"?>
<comments xmlns="http://schemas.openxmlformats.org/spreadsheetml/2006/main">
  <authors>
    <author>Windows User</author>
    <author>Admin</author>
  </authors>
  <commentList>
    <comment ref="B13" authorId="0">
      <text>
        <r>
          <rPr>
            <sz val="9"/>
            <color indexed="81"/>
            <rFont val="Tahoma"/>
            <family val="2"/>
          </rPr>
          <t xml:space="preserve">trừ TM 4252, 4263 va thu BNR neu nop vao 4949
</t>
        </r>
      </text>
    </comment>
    <comment ref="D61" authorId="1">
      <text>
        <r>
          <rPr>
            <b/>
            <sz val="9"/>
            <color indexed="81"/>
            <rFont val="Tahoma"/>
            <family val="2"/>
          </rPr>
          <t>thu đủ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<sst xmlns="http://schemas.openxmlformats.org/spreadsheetml/2006/main" count="292" uniqueCount="156">
  <si>
    <t>Đơn vị: Triệu đồng</t>
  </si>
  <si>
    <t>A</t>
  </si>
  <si>
    <t>B</t>
  </si>
  <si>
    <t>I</t>
  </si>
  <si>
    <t>II</t>
  </si>
  <si>
    <t>Thu từ khu vực kinh tế ngoài quốc doanh</t>
  </si>
  <si>
    <t>Thuế thu nhập cá nhân</t>
  </si>
  <si>
    <t>-</t>
  </si>
  <si>
    <t>Lệ phí trước bạ</t>
  </si>
  <si>
    <t xml:space="preserve">Thu phí, lệ phí </t>
  </si>
  <si>
    <t>Thuế sử dụng đất phi nông nghiệp</t>
  </si>
  <si>
    <t>Tiền cho thuê đất, thuê mặt nước</t>
  </si>
  <si>
    <t>Thu tiền sử dụng đất</t>
  </si>
  <si>
    <t>Thu khác ngân sách</t>
  </si>
  <si>
    <t xml:space="preserve"> Thuế giá trị gia tăng</t>
  </si>
  <si>
    <t xml:space="preserve"> Thuế thu nhập doanh nghiệp</t>
  </si>
  <si>
    <t xml:space="preserve"> Thuế tiêu thụ đặc biệt</t>
  </si>
  <si>
    <t xml:space="preserve"> Thuế tài nguyên</t>
  </si>
  <si>
    <t>Trong đó</t>
  </si>
  <si>
    <t>TW</t>
  </si>
  <si>
    <t>Tỉnh</t>
  </si>
  <si>
    <t>Huyện</t>
  </si>
  <si>
    <t>Xã</t>
  </si>
  <si>
    <t>Tỷ lệ (%)</t>
  </si>
  <si>
    <t>NS TW, Tỉnh</t>
  </si>
  <si>
    <t>NS Huyện, xã, thị trấn</t>
  </si>
  <si>
    <t>Thu từ hoạt động xuất, nhập khẩu</t>
  </si>
  <si>
    <t>2.1</t>
  </si>
  <si>
    <t>2.2</t>
  </si>
  <si>
    <t>Số TT</t>
  </si>
  <si>
    <t>Nội dung</t>
  </si>
  <si>
    <t>1.1</t>
  </si>
  <si>
    <t>1.2</t>
  </si>
  <si>
    <t>1.3</t>
  </si>
  <si>
    <t>1.4</t>
  </si>
  <si>
    <t>1.5</t>
  </si>
  <si>
    <t>1.6</t>
  </si>
  <si>
    <t>Thu nội địa</t>
  </si>
  <si>
    <t xml:space="preserve"> Bổ sung cân đối NS</t>
  </si>
  <si>
    <t xml:space="preserve"> Bổ sung có mục tiêu</t>
  </si>
  <si>
    <t>Biểu số 01</t>
  </si>
  <si>
    <t>Thu chuyển nguồn</t>
  </si>
  <si>
    <t>Ngân sách huyện, xã</t>
  </si>
  <si>
    <t>7=8+9</t>
  </si>
  <si>
    <t>10=4/1*100</t>
  </si>
  <si>
    <t>4=5+6+7</t>
  </si>
  <si>
    <t>Thu ngân sách huyện, xã hưởng</t>
  </si>
  <si>
    <t>Các khoản thu theo phân cấp</t>
  </si>
  <si>
    <t>Thu bổ sung từ NS cấp trên</t>
  </si>
  <si>
    <t>1.7</t>
  </si>
  <si>
    <t>1.8</t>
  </si>
  <si>
    <t>Tổng cộng (I.1+II)</t>
  </si>
  <si>
    <t>Thu NSNN trên địa bàn</t>
  </si>
  <si>
    <t>Biểu số 02</t>
  </si>
  <si>
    <t>Nội dung chi</t>
  </si>
  <si>
    <t>Dự toán</t>
  </si>
  <si>
    <t>Số tiền</t>
  </si>
  <si>
    <t>Đạt (%)</t>
  </si>
  <si>
    <t>Ngân sách huyện chi</t>
  </si>
  <si>
    <t>Chi đầu tư phát triển</t>
  </si>
  <si>
    <t>Chi đầu tư cho các hoạt động kinh tế</t>
  </si>
  <si>
    <t>Chi đầu tư hoạt động của cơ quan quản lý nhà nước, đảng, đoàn thể</t>
  </si>
  <si>
    <t>Chi thường xuyên</t>
  </si>
  <si>
    <t>Chi AN-QP</t>
  </si>
  <si>
    <t>Chi giáo dục - đào tạo và dạy nghề</t>
  </si>
  <si>
    <t>Chi văn hóa thông tin</t>
  </si>
  <si>
    <t>Chi phát thanh, truyền hình, thông tấn</t>
  </si>
  <si>
    <t>Chi thể dục thể thao</t>
  </si>
  <si>
    <t>Chi bảo vệ môi trường</t>
  </si>
  <si>
    <t>Chi các hoạt động kinh tế</t>
  </si>
  <si>
    <t>Chi hoạt động của cơ quan quản lý nhà nước, đảng, đoàn thể</t>
  </si>
  <si>
    <t>Chi bảo đảm xã hội</t>
  </si>
  <si>
    <t>Chi khác ngân sách</t>
  </si>
  <si>
    <t xml:space="preserve">Chi từ nguồn thu tiền nền nhà trả chậm theo QĐ 105 của CP </t>
  </si>
  <si>
    <t>Dự phòng ngân sách</t>
  </si>
  <si>
    <t>Ngân sách cấp xã, thị trấn chi</t>
  </si>
  <si>
    <t>Tổng cộng (I+II)</t>
  </si>
  <si>
    <t>2.3</t>
  </si>
  <si>
    <t>2.4</t>
  </si>
  <si>
    <t>2.5</t>
  </si>
  <si>
    <t>2.6</t>
  </si>
  <si>
    <t>2.7</t>
  </si>
  <si>
    <t>2.8</t>
  </si>
  <si>
    <t>2.9</t>
  </si>
  <si>
    <t>2.10</t>
  </si>
  <si>
    <t>Các khoản huy động, đóng góp</t>
  </si>
  <si>
    <t>Thu kết dư ngân sách năm trước</t>
  </si>
  <si>
    <t>Chi nộp ngân sách cấp trên</t>
  </si>
  <si>
    <t>Thu từ NS cấp dưới nộp lên</t>
  </si>
  <si>
    <t>BIỂU CHI NGÂN SÁCH NĂM 2023</t>
  </si>
  <si>
    <t>Chi lĩnh vực khác</t>
  </si>
  <si>
    <t>BIỂU THU NGÂN SÁCH NĂM 2023</t>
  </si>
  <si>
    <t>Dự toán 2023</t>
  </si>
  <si>
    <t xml:space="preserve">Trong đó: Thu nợ nền nhà CT 105 của CP </t>
  </si>
  <si>
    <t>Chi ANTT, ATXH</t>
  </si>
  <si>
    <t>Chi GD, ĐT &amp; Dạy nghề</t>
  </si>
  <si>
    <t>(Kèm theo Báo cáo số            /BC-UBND ngày       /3/2023 của Ủy ban nhân dân Huyện)</t>
  </si>
  <si>
    <t>STT</t>
  </si>
  <si>
    <t>NỘI DUNG</t>
  </si>
  <si>
    <t>Tổng số</t>
  </si>
  <si>
    <t xml:space="preserve">DỰ TOÁN  </t>
  </si>
  <si>
    <t>P. LĐ-TB&amp;XH</t>
  </si>
  <si>
    <t>kinh phí phục vụ Tết Nguyên đán Quý Mão năm 2023</t>
  </si>
  <si>
    <t>UBND TT Sa rài</t>
  </si>
  <si>
    <t>kinh phí thăm hỏi, tặng quà chúc Tết các đối tượng nhân dịp Têt Nguyên đán năm 2023</t>
  </si>
  <si>
    <t>UBND xã Bình Phú</t>
  </si>
  <si>
    <t xml:space="preserve">KP TH Đề án DQTV </t>
  </si>
  <si>
    <t>UBND xã Tân Hộ Cơ</t>
  </si>
  <si>
    <t>UBND xã Thông Bình</t>
  </si>
  <si>
    <t>UBND xã Tân Thành A</t>
  </si>
  <si>
    <t>UBND xã Tân Thành B</t>
  </si>
  <si>
    <t>UBND xã Tân Phước</t>
  </si>
  <si>
    <t>UBND xã An Phước</t>
  </si>
  <si>
    <t>UBND xã Tân Công Chí</t>
  </si>
  <si>
    <t>ĐVT: 1.000 đồng</t>
  </si>
  <si>
    <t>BIỂU THEO DÕI CẤP DỰ PHÒNG NGÂN SÁCH NĂM 2023</t>
  </si>
  <si>
    <t>Đã cấp</t>
  </si>
  <si>
    <t>Còn lại</t>
  </si>
  <si>
    <t>Biểu 03</t>
  </si>
  <si>
    <t>Biểu số 04</t>
  </si>
  <si>
    <t>BẢNG CHI TIẾT KẾT QUẢ THU NGÂN SÁCH CẤP XÃ, TT QUÍ I NĂM 2023</t>
  </si>
  <si>
    <t>Nhiệm vụ</t>
  </si>
  <si>
    <t>Thực hiện</t>
  </si>
  <si>
    <t>Tổng thu</t>
  </si>
  <si>
    <t>Thu cân đối (1+2+3+4)</t>
  </si>
  <si>
    <t xml:space="preserve">Lệ phí trước bạ </t>
  </si>
  <si>
    <t>Thuế nhà đất/thuế SDĐ phi NN</t>
  </si>
  <si>
    <t>Phí, lệ phí (gồm lệ phí môn bài)</t>
  </si>
  <si>
    <t>Thu tại xã, thu khác NS (bao gồm phạt ATGT, ANTT)</t>
  </si>
  <si>
    <t>+ An toàn giao thông</t>
  </si>
  <si>
    <t>+ An ninh trật tự</t>
  </si>
  <si>
    <t>+ Phạt vi phạm khác</t>
  </si>
  <si>
    <t>+ Thu khác còn lại</t>
  </si>
  <si>
    <t>Các khoản huy động đóng góp</t>
  </si>
  <si>
    <t>III</t>
  </si>
  <si>
    <t>Thu tại xã (bao gồm phạt ATGT, ANTT)</t>
  </si>
  <si>
    <t>Chương trình 105</t>
  </si>
  <si>
    <t>Thu tại xã (bao gồm thu phạt ATGT, ANTT)</t>
  </si>
  <si>
    <t>IV</t>
  </si>
  <si>
    <t>Thu cân đối (1+2+3+4+5)</t>
  </si>
  <si>
    <t>+ Kios</t>
  </si>
  <si>
    <t>Thu các khoản huy động đóng góp</t>
  </si>
  <si>
    <t>V</t>
  </si>
  <si>
    <t>+ Chợ</t>
  </si>
  <si>
    <t>Đê bao vụ 3</t>
  </si>
  <si>
    <t>VI</t>
  </si>
  <si>
    <t>+ Đò</t>
  </si>
  <si>
    <t>+ Thu vi phạm khác</t>
  </si>
  <si>
    <t>VII</t>
  </si>
  <si>
    <t>+ kios</t>
  </si>
  <si>
    <t>VIII</t>
  </si>
  <si>
    <t>+ Thu phạt vi phạm khác</t>
  </si>
  <si>
    <t>IX</t>
  </si>
  <si>
    <t>+ Thu tiền cho thuê, bán tài sản khác</t>
  </si>
  <si>
    <t>Số thực  hiện từ 01/01 đến ngày 20/3/2023</t>
  </si>
  <si>
    <t>Thực hiện từ 01/01/2023 đến ngày 20/3/2023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</si>
</sst>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\ _₫_-;\-* #,##0\ _₫_-;_-* &quot;-&quot;\ _₫_-;_-@_-"/>
    <numFmt numFmtId="165" formatCode="_-* #,##0.00\ _₫_-;\-* #,##0.00\ _₫_-;_-* &quot;-&quot;??\ _₫_-;_-@_-"/>
    <numFmt numFmtId="166" formatCode="#,###;\-#,###;&quot;&quot;;_(@_)"/>
    <numFmt numFmtId="167" formatCode="_-* #,##0\ _₫_-;\-* #,##0\ _₫_-;_-* &quot;-&quot;??\ _₫_-;_-@_-"/>
    <numFmt numFmtId="168" formatCode="_(* #,##0_);_(* \(#,##0\);_(* &quot;-&quot;??_);_(@_)"/>
    <numFmt numFmtId="169" formatCode="###,###"/>
    <numFmt numFmtId="170" formatCode="#,###"/>
    <numFmt numFmtId="171" formatCode="_(* #.##0.00_);_(* \(#.##0.00\);_(* &quot;-&quot;??_);_(@_)"/>
    <numFmt numFmtId="172" formatCode="_-* #,##0.0\ _k_r_-;\-* #,##0.0\ _k_r_-;_-* &quot;-&quot;??\ _k_r_-;_-@_-"/>
    <numFmt numFmtId="173" formatCode="_-* #,##0\ _k_r_-;\-* #,##0\ _k_r_-;_-* &quot;-&quot;??\ _k_r_-;_-@_-"/>
    <numFmt numFmtId="174" formatCode="_-* #,##0.000\ _k_r_-;\-* #,##0.000\ _k_r_-;_-* &quot;-&quot;??\ _k_r_-;_-@_-"/>
    <numFmt numFmtId="175" formatCode="_(* #,##0.000_);_(* \(#,##0.000\);_(* &quot;-&quot;??_);_(@_)"/>
    <numFmt numFmtId="176" formatCode="0.000"/>
    <numFmt numFmtId="177" formatCode="_-* #,##0.000\ _₫_-;\-* #,##0.000\ _₫_-;_-* &quot;-&quot;??\ _₫_-;_-@_-"/>
  </numFmts>
  <fonts count="28">
    <font>
      <sz val="12"/>
      <name val=".VnArial Narrow"/>
    </font>
    <font>
      <sz val="11"/>
      <color theme="1"/>
      <name val="Calibri"/>
      <family val="2"/>
      <charset val="163"/>
      <scheme val="minor"/>
    </font>
    <font>
      <sz val="12"/>
      <name val=".VnTime"/>
      <family val="2"/>
    </font>
    <font>
      <sz val="11"/>
      <name val="Times New Roman"/>
      <family val="1"/>
      <charset val="163"/>
    </font>
    <font>
      <sz val="13"/>
      <name val="VnTime"/>
    </font>
    <font>
      <sz val="12"/>
      <name val=".VnArial Narrow"/>
      <family val="2"/>
    </font>
    <font>
      <sz val="13"/>
      <name val=".VnTime"/>
      <family val="2"/>
    </font>
    <font>
      <sz val="10"/>
      <name val="Arial"/>
      <family val="2"/>
      <charset val="163"/>
    </font>
    <font>
      <sz val="12"/>
      <name val=".Vn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sz val="14"/>
      <name val="Times New Roman"/>
      <family val="1"/>
    </font>
    <font>
      <sz val="9"/>
      <name val="Arial"/>
      <family val="2"/>
    </font>
    <font>
      <sz val="12"/>
      <name val=".VnArial Narrow"/>
      <family val="2"/>
    </font>
    <font>
      <sz val="12"/>
      <color rgb="FF000000"/>
      <name val="Times New Roman"/>
      <family val="1"/>
    </font>
    <font>
      <sz val="10"/>
      <name val="Arial"/>
      <family val="2"/>
    </font>
    <font>
      <i/>
      <sz val="14"/>
      <name val="Times New Roman"/>
      <family val="1"/>
    </font>
    <font>
      <i/>
      <sz val="13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5" fillId="0" borderId="0"/>
    <xf numFmtId="166" fontId="6" fillId="0" borderId="0" applyFont="0" applyFill="0" applyBorder="0" applyAlignment="0" applyProtection="0"/>
    <xf numFmtId="0" fontId="7" fillId="0" borderId="0"/>
    <xf numFmtId="0" fontId="1" fillId="0" borderId="0"/>
    <xf numFmtId="0" fontId="2" fillId="0" borderId="0"/>
    <xf numFmtId="165" fontId="8" fillId="0" borderId="0" applyFont="0" applyFill="0" applyBorder="0" applyAlignment="0" applyProtection="0"/>
    <xf numFmtId="0" fontId="4" fillId="0" borderId="0"/>
    <xf numFmtId="164" fontId="21" fillId="0" borderId="0" applyFont="0" applyFill="0" applyBorder="0" applyAlignment="0" applyProtection="0"/>
    <xf numFmtId="0" fontId="23" fillId="0" borderId="0"/>
    <xf numFmtId="171" fontId="23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223">
    <xf numFmtId="0" fontId="0" fillId="0" borderId="0" xfId="0"/>
    <xf numFmtId="0" fontId="12" fillId="0" borderId="5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167" fontId="12" fillId="0" borderId="4" xfId="1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/>
    </xf>
    <xf numFmtId="0" fontId="14" fillId="0" borderId="0" xfId="0" applyFont="1" applyAlignment="1"/>
    <xf numFmtId="0" fontId="13" fillId="0" borderId="0" xfId="0" applyFont="1" applyAlignment="1"/>
    <xf numFmtId="0" fontId="15" fillId="0" borderId="0" xfId="0" applyFont="1"/>
    <xf numFmtId="167" fontId="11" fillId="0" borderId="5" xfId="0" applyNumberFormat="1" applyFont="1" applyFill="1" applyBorder="1" applyAlignment="1">
      <alignment horizontal="right"/>
    </xf>
    <xf numFmtId="167" fontId="11" fillId="0" borderId="5" xfId="10" applyNumberFormat="1" applyFont="1" applyFill="1" applyBorder="1" applyAlignment="1">
      <alignment horizontal="right"/>
    </xf>
    <xf numFmtId="167" fontId="13" fillId="0" borderId="5" xfId="10" applyNumberFormat="1" applyFont="1" applyFill="1" applyBorder="1" applyAlignment="1">
      <alignment horizontal="right"/>
    </xf>
    <xf numFmtId="167" fontId="13" fillId="0" borderId="5" xfId="10" applyNumberFormat="1" applyFont="1" applyFill="1" applyBorder="1" applyAlignment="1">
      <alignment horizontal="right" shrinkToFit="1"/>
    </xf>
    <xf numFmtId="167" fontId="11" fillId="0" borderId="5" xfId="10" applyNumberFormat="1" applyFont="1" applyFill="1" applyBorder="1" applyAlignment="1">
      <alignment horizontal="right" wrapText="1"/>
    </xf>
    <xf numFmtId="168" fontId="13" fillId="0" borderId="5" xfId="2" applyNumberFormat="1" applyFont="1" applyBorder="1"/>
    <xf numFmtId="168" fontId="13" fillId="0" borderId="5" xfId="3" applyNumberFormat="1" applyFont="1" applyFill="1" applyBorder="1" applyAlignment="1">
      <alignment horizontal="right"/>
    </xf>
    <xf numFmtId="0" fontId="13" fillId="0" borderId="0" xfId="0" applyFont="1" applyFill="1"/>
    <xf numFmtId="167" fontId="13" fillId="0" borderId="0" xfId="10" applyNumberFormat="1" applyFont="1" applyFill="1"/>
    <xf numFmtId="0" fontId="13" fillId="0" borderId="0" xfId="0" applyFont="1" applyFill="1" applyAlignment="1">
      <alignment horizontal="right"/>
    </xf>
    <xf numFmtId="0" fontId="13" fillId="0" borderId="0" xfId="0" applyFont="1" applyFill="1" applyBorder="1" applyAlignment="1">
      <alignment horizontal="center" vertical="center"/>
    </xf>
    <xf numFmtId="167" fontId="13" fillId="0" borderId="0" xfId="0" applyNumberFormat="1" applyFont="1" applyFill="1"/>
    <xf numFmtId="0" fontId="12" fillId="0" borderId="5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11" fillId="0" borderId="5" xfId="0" applyFont="1" applyFill="1" applyBorder="1" applyAlignment="1">
      <alignment horizontal="center" vertical="center"/>
    </xf>
    <xf numFmtId="0" fontId="11" fillId="0" borderId="5" xfId="0" applyNumberFormat="1" applyFont="1" applyFill="1" applyBorder="1" applyAlignment="1">
      <alignment horizontal="left" vertical="center" wrapText="1"/>
    </xf>
    <xf numFmtId="0" fontId="11" fillId="0" borderId="0" xfId="0" applyFont="1" applyFill="1"/>
    <xf numFmtId="0" fontId="11" fillId="0" borderId="5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/>
    </xf>
    <xf numFmtId="0" fontId="13" fillId="0" borderId="5" xfId="0" applyFont="1" applyFill="1" applyBorder="1" applyAlignment="1">
      <alignment horizontal="center"/>
    </xf>
    <xf numFmtId="0" fontId="13" fillId="0" borderId="5" xfId="0" applyFont="1" applyFill="1" applyBorder="1"/>
    <xf numFmtId="0" fontId="13" fillId="0" borderId="5" xfId="0" applyFont="1" applyFill="1" applyBorder="1" applyAlignment="1">
      <alignment shrinkToFit="1"/>
    </xf>
    <xf numFmtId="0" fontId="11" fillId="0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 wrapText="1"/>
    </xf>
    <xf numFmtId="167" fontId="11" fillId="0" borderId="5" xfId="10" applyNumberFormat="1" applyFont="1" applyFill="1" applyBorder="1"/>
    <xf numFmtId="167" fontId="11" fillId="0" borderId="5" xfId="10" applyNumberFormat="1" applyFont="1" applyFill="1" applyBorder="1" applyAlignment="1"/>
    <xf numFmtId="0" fontId="16" fillId="0" borderId="0" xfId="0" quotePrefix="1" applyFont="1" applyFill="1" applyAlignment="1">
      <alignment horizontal="left"/>
    </xf>
    <xf numFmtId="167" fontId="18" fillId="0" borderId="0" xfId="0" applyNumberFormat="1" applyFont="1" applyFill="1"/>
    <xf numFmtId="167" fontId="13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left"/>
    </xf>
    <xf numFmtId="0" fontId="13" fillId="0" borderId="0" xfId="2" applyFont="1"/>
    <xf numFmtId="0" fontId="13" fillId="0" borderId="5" xfId="2" applyFont="1" applyFill="1" applyBorder="1" applyAlignment="1">
      <alignment horizontal="center" wrapText="1"/>
    </xf>
    <xf numFmtId="0" fontId="14" fillId="0" borderId="0" xfId="0" applyFont="1" applyAlignment="1">
      <alignment horizontal="right"/>
    </xf>
    <xf numFmtId="0" fontId="11" fillId="0" borderId="0" xfId="2" applyFont="1" applyFill="1" applyAlignment="1">
      <alignment horizontal="center"/>
    </xf>
    <xf numFmtId="0" fontId="13" fillId="0" borderId="0" xfId="2" applyFont="1" applyAlignment="1">
      <alignment horizontal="right"/>
    </xf>
    <xf numFmtId="0" fontId="11" fillId="0" borderId="5" xfId="0" applyFont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wrapText="1"/>
    </xf>
    <xf numFmtId="0" fontId="11" fillId="0" borderId="5" xfId="2" applyFont="1" applyFill="1" applyBorder="1" applyAlignment="1">
      <alignment horizontal="left" wrapText="1"/>
    </xf>
    <xf numFmtId="168" fontId="11" fillId="0" borderId="5" xfId="3" applyNumberFormat="1" applyFont="1" applyFill="1" applyBorder="1" applyAlignment="1">
      <alignment horizontal="right"/>
    </xf>
    <xf numFmtId="168" fontId="11" fillId="0" borderId="5" xfId="2" applyNumberFormat="1" applyFont="1" applyBorder="1"/>
    <xf numFmtId="168" fontId="11" fillId="0" borderId="5" xfId="3" applyNumberFormat="1" applyFont="1" applyFill="1" applyBorder="1" applyAlignment="1"/>
    <xf numFmtId="0" fontId="11" fillId="0" borderId="0" xfId="2" applyFont="1"/>
    <xf numFmtId="0" fontId="11" fillId="0" borderId="5" xfId="2" applyFont="1" applyFill="1" applyBorder="1" applyAlignment="1">
      <alignment wrapText="1"/>
    </xf>
    <xf numFmtId="169" fontId="13" fillId="0" borderId="5" xfId="11" applyNumberFormat="1" applyFont="1" applyFill="1" applyBorder="1" applyAlignment="1">
      <alignment wrapText="1"/>
    </xf>
    <xf numFmtId="168" fontId="13" fillId="0" borderId="5" xfId="3" applyNumberFormat="1" applyFont="1" applyFill="1" applyBorder="1" applyAlignment="1"/>
    <xf numFmtId="0" fontId="13" fillId="0" borderId="5" xfId="2" applyFont="1" applyFill="1" applyBorder="1" applyAlignment="1">
      <alignment horizontal="right" wrapText="1"/>
    </xf>
    <xf numFmtId="0" fontId="13" fillId="0" borderId="5" xfId="2" applyFont="1" applyFill="1" applyBorder="1" applyAlignment="1">
      <alignment wrapText="1"/>
    </xf>
    <xf numFmtId="168" fontId="13" fillId="2" borderId="5" xfId="3" applyNumberFormat="1" applyFont="1" applyFill="1" applyBorder="1" applyAlignment="1"/>
    <xf numFmtId="0" fontId="11" fillId="0" borderId="5" xfId="0" applyFont="1" applyBorder="1" applyAlignment="1">
      <alignment horizontal="left"/>
    </xf>
    <xf numFmtId="168" fontId="11" fillId="0" borderId="5" xfId="3" applyNumberFormat="1" applyFont="1" applyFill="1" applyBorder="1"/>
    <xf numFmtId="168" fontId="13" fillId="0" borderId="0" xfId="3" applyNumberFormat="1" applyFont="1" applyAlignment="1">
      <alignment horizontal="right"/>
    </xf>
    <xf numFmtId="167" fontId="13" fillId="0" borderId="0" xfId="10" applyNumberFormat="1" applyFont="1" applyFill="1" applyAlignment="1">
      <alignment vertical="center"/>
    </xf>
    <xf numFmtId="167" fontId="12" fillId="0" borderId="5" xfId="10" applyNumberFormat="1" applyFont="1" applyFill="1" applyBorder="1" applyAlignment="1">
      <alignment horizontal="center" vertical="center"/>
    </xf>
    <xf numFmtId="168" fontId="13" fillId="0" borderId="0" xfId="0" applyNumberFormat="1" applyFont="1" applyFill="1"/>
    <xf numFmtId="164" fontId="22" fillId="0" borderId="5" xfId="12" applyFont="1" applyBorder="1" applyAlignment="1">
      <alignment horizontal="right" vertical="center" wrapText="1"/>
    </xf>
    <xf numFmtId="170" fontId="19" fillId="0" borderId="5" xfId="0" applyNumberFormat="1" applyFont="1" applyFill="1" applyBorder="1" applyAlignment="1">
      <alignment horizontal="right" vertical="center" wrapText="1"/>
    </xf>
    <xf numFmtId="170" fontId="20" fillId="0" borderId="5" xfId="0" applyNumberFormat="1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5" xfId="0" applyFont="1" applyFill="1" applyBorder="1" applyAlignment="1">
      <alignment horizontal="center" vertical="center" wrapText="1"/>
    </xf>
    <xf numFmtId="167" fontId="20" fillId="0" borderId="5" xfId="10" applyNumberFormat="1" applyFont="1" applyFill="1" applyBorder="1" applyAlignment="1">
      <alignment horizontal="right" vertical="center" wrapText="1"/>
    </xf>
    <xf numFmtId="165" fontId="13" fillId="0" borderId="5" xfId="10" applyFont="1" applyFill="1" applyBorder="1" applyAlignment="1">
      <alignment shrinkToFit="1"/>
    </xf>
    <xf numFmtId="165" fontId="13" fillId="0" borderId="5" xfId="10" applyFont="1" applyFill="1" applyBorder="1" applyAlignment="1"/>
    <xf numFmtId="167" fontId="11" fillId="0" borderId="0" xfId="0" applyNumberFormat="1" applyFont="1" applyFill="1"/>
    <xf numFmtId="168" fontId="17" fillId="0" borderId="5" xfId="14" applyNumberFormat="1" applyFont="1" applyFill="1" applyBorder="1" applyAlignment="1">
      <alignment horizontal="center" vertical="center" wrapText="1"/>
    </xf>
    <xf numFmtId="168" fontId="19" fillId="0" borderId="5" xfId="14" applyNumberFormat="1" applyFont="1" applyFill="1" applyBorder="1" applyAlignment="1">
      <alignment horizontal="center" vertical="center" wrapText="1"/>
    </xf>
    <xf numFmtId="174" fontId="17" fillId="0" borderId="5" xfId="14" applyNumberFormat="1" applyFont="1" applyFill="1" applyBorder="1" applyAlignment="1">
      <alignment horizontal="center" vertical="center" wrapText="1"/>
    </xf>
    <xf numFmtId="168" fontId="19" fillId="0" borderId="0" xfId="14" applyNumberFormat="1" applyFont="1" applyFill="1" applyBorder="1"/>
    <xf numFmtId="168" fontId="17" fillId="0" borderId="0" xfId="14" applyNumberFormat="1" applyFont="1" applyFill="1" applyBorder="1" applyAlignment="1" applyProtection="1">
      <alignment horizontal="center" vertical="center"/>
    </xf>
    <xf numFmtId="168" fontId="17" fillId="0" borderId="5" xfId="14" applyNumberFormat="1" applyFont="1" applyFill="1" applyBorder="1" applyAlignment="1" applyProtection="1">
      <alignment horizontal="center" vertical="center" wrapText="1"/>
    </xf>
    <xf numFmtId="168" fontId="17" fillId="0" borderId="5" xfId="14" applyNumberFormat="1" applyFont="1" applyFill="1" applyBorder="1" applyAlignment="1" applyProtection="1">
      <alignment horizontal="center" vertical="center"/>
    </xf>
    <xf numFmtId="168" fontId="17" fillId="0" borderId="2" xfId="14" applyNumberFormat="1" applyFont="1" applyFill="1" applyBorder="1" applyAlignment="1" applyProtection="1">
      <alignment horizontal="center"/>
    </xf>
    <xf numFmtId="168" fontId="17" fillId="0" borderId="2" xfId="14" applyNumberFormat="1" applyFont="1" applyFill="1" applyBorder="1" applyAlignment="1" applyProtection="1">
      <alignment horizontal="center" vertical="center"/>
    </xf>
    <xf numFmtId="172" fontId="17" fillId="0" borderId="2" xfId="14" applyNumberFormat="1" applyFont="1" applyFill="1" applyBorder="1" applyProtection="1"/>
    <xf numFmtId="168" fontId="17" fillId="0" borderId="2" xfId="14" applyNumberFormat="1" applyFont="1" applyFill="1" applyBorder="1" applyProtection="1"/>
    <xf numFmtId="168" fontId="19" fillId="0" borderId="5" xfId="14" applyNumberFormat="1" applyFont="1" applyFill="1" applyBorder="1" applyAlignment="1" applyProtection="1">
      <alignment horizontal="center" vertical="center" wrapText="1"/>
    </xf>
    <xf numFmtId="168" fontId="19" fillId="0" borderId="5" xfId="14" applyNumberFormat="1" applyFont="1" applyFill="1" applyBorder="1" applyAlignment="1" applyProtection="1">
      <alignment vertical="center" wrapText="1"/>
    </xf>
    <xf numFmtId="0" fontId="17" fillId="0" borderId="5" xfId="0" applyFont="1" applyFill="1" applyBorder="1" applyAlignment="1">
      <alignment vertical="center" wrapText="1"/>
    </xf>
    <xf numFmtId="168" fontId="17" fillId="0" borderId="5" xfId="14" applyNumberFormat="1" applyFont="1" applyFill="1" applyBorder="1" applyAlignment="1">
      <alignment vertical="center" wrapText="1"/>
    </xf>
    <xf numFmtId="172" fontId="19" fillId="0" borderId="5" xfId="14" applyNumberFormat="1" applyFont="1" applyFill="1" applyBorder="1" applyAlignment="1">
      <alignment vertical="center" wrapText="1"/>
    </xf>
    <xf numFmtId="168" fontId="19" fillId="0" borderId="5" xfId="14" applyNumberFormat="1" applyFont="1" applyFill="1" applyBorder="1" applyAlignment="1">
      <alignment vertical="center" wrapText="1"/>
    </xf>
    <xf numFmtId="173" fontId="17" fillId="0" borderId="5" xfId="14" applyNumberFormat="1" applyFont="1" applyFill="1" applyBorder="1" applyAlignment="1">
      <alignment vertical="center" wrapText="1"/>
    </xf>
    <xf numFmtId="173" fontId="19" fillId="0" borderId="5" xfId="14" applyNumberFormat="1" applyFont="1" applyFill="1" applyBorder="1" applyAlignment="1">
      <alignment vertical="center" wrapText="1"/>
    </xf>
    <xf numFmtId="168" fontId="17" fillId="0" borderId="0" xfId="14" applyNumberFormat="1" applyFont="1" applyFill="1" applyBorder="1" applyAlignment="1">
      <alignment vertical="center" wrapText="1"/>
    </xf>
    <xf numFmtId="168" fontId="19" fillId="0" borderId="0" xfId="14" applyNumberFormat="1" applyFont="1" applyFill="1" applyBorder="1" applyAlignment="1">
      <alignment vertical="center" wrapText="1"/>
    </xf>
    <xf numFmtId="168" fontId="17" fillId="0" borderId="5" xfId="14" applyNumberFormat="1" applyFont="1" applyFill="1" applyBorder="1"/>
    <xf numFmtId="168" fontId="17" fillId="0" borderId="0" xfId="14" applyNumberFormat="1" applyFont="1" applyFill="1" applyBorder="1"/>
    <xf numFmtId="0" fontId="15" fillId="0" borderId="5" xfId="0" applyFont="1" applyFill="1" applyBorder="1" applyAlignment="1">
      <alignment vertical="center" wrapText="1"/>
    </xf>
    <xf numFmtId="168" fontId="17" fillId="0" borderId="5" xfId="14" applyNumberFormat="1" applyFont="1" applyFill="1" applyBorder="1" applyAlignment="1" applyProtection="1">
      <alignment vertical="center" wrapText="1"/>
    </xf>
    <xf numFmtId="3" fontId="19" fillId="0" borderId="5" xfId="0" applyNumberFormat="1" applyFont="1" applyFill="1" applyBorder="1" applyAlignment="1">
      <alignment vertical="center" wrapText="1"/>
    </xf>
    <xf numFmtId="0" fontId="13" fillId="0" borderId="5" xfId="5" applyFont="1" applyFill="1" applyBorder="1" applyAlignment="1">
      <alignment horizontal="justify" vertical="center" wrapText="1"/>
    </xf>
    <xf numFmtId="0" fontId="15" fillId="0" borderId="0" xfId="0" applyFont="1" applyFill="1" applyAlignment="1">
      <alignment vertical="center" wrapText="1"/>
    </xf>
    <xf numFmtId="165" fontId="13" fillId="0" borderId="0" xfId="10" applyFont="1" applyFill="1"/>
    <xf numFmtId="165" fontId="12" fillId="0" borderId="5" xfId="10" applyFont="1" applyFill="1" applyBorder="1" applyAlignment="1">
      <alignment horizontal="center"/>
    </xf>
    <xf numFmtId="165" fontId="11" fillId="0" borderId="5" xfId="10" applyFont="1" applyFill="1" applyBorder="1" applyAlignment="1">
      <alignment shrinkToFit="1"/>
    </xf>
    <xf numFmtId="165" fontId="11" fillId="0" borderId="5" xfId="10" applyFont="1" applyFill="1" applyBorder="1" applyAlignment="1"/>
    <xf numFmtId="0" fontId="13" fillId="2" borderId="5" xfId="0" applyFont="1" applyFill="1" applyBorder="1" applyAlignment="1">
      <alignment horizontal="center"/>
    </xf>
    <xf numFmtId="0" fontId="13" fillId="2" borderId="5" xfId="0" applyFont="1" applyFill="1" applyBorder="1"/>
    <xf numFmtId="167" fontId="13" fillId="2" borderId="5" xfId="10" applyNumberFormat="1" applyFont="1" applyFill="1" applyBorder="1" applyAlignment="1">
      <alignment horizontal="right"/>
    </xf>
    <xf numFmtId="167" fontId="13" fillId="2" borderId="5" xfId="10" applyNumberFormat="1" applyFont="1" applyFill="1" applyBorder="1" applyAlignment="1">
      <alignment horizontal="right" shrinkToFit="1"/>
    </xf>
    <xf numFmtId="165" fontId="13" fillId="2" borderId="5" xfId="10" applyFont="1" applyFill="1" applyBorder="1" applyAlignment="1">
      <alignment shrinkToFit="1"/>
    </xf>
    <xf numFmtId="0" fontId="13" fillId="2" borderId="0" xfId="0" applyFont="1" applyFill="1"/>
    <xf numFmtId="167" fontId="13" fillId="2" borderId="0" xfId="0" applyNumberFormat="1" applyFont="1" applyFill="1"/>
    <xf numFmtId="0" fontId="13" fillId="0" borderId="0" xfId="13" applyFont="1" applyFill="1" applyAlignment="1">
      <alignment horizontal="center"/>
    </xf>
    <xf numFmtId="0" fontId="13" fillId="0" borderId="0" xfId="13" applyFont="1" applyFill="1"/>
    <xf numFmtId="0" fontId="15" fillId="0" borderId="0" xfId="13" applyFont="1" applyFill="1"/>
    <xf numFmtId="0" fontId="11" fillId="0" borderId="0" xfId="13" applyFont="1" applyFill="1"/>
    <xf numFmtId="0" fontId="11" fillId="0" borderId="5" xfId="13" applyFont="1" applyFill="1" applyBorder="1" applyAlignment="1">
      <alignment horizontal="center" vertical="center" wrapText="1"/>
    </xf>
    <xf numFmtId="0" fontId="11" fillId="0" borderId="5" xfId="13" applyFont="1" applyFill="1" applyBorder="1" applyAlignment="1">
      <alignment horizontal="left" vertical="center" wrapText="1"/>
    </xf>
    <xf numFmtId="0" fontId="14" fillId="0" borderId="5" xfId="13" applyFont="1" applyFill="1" applyBorder="1" applyAlignment="1">
      <alignment horizontal="center" vertical="center" wrapText="1"/>
    </xf>
    <xf numFmtId="0" fontId="13" fillId="0" borderId="0" xfId="13" applyFont="1" applyFill="1" applyBorder="1"/>
    <xf numFmtId="3" fontId="11" fillId="0" borderId="8" xfId="13" applyNumberFormat="1" applyFont="1" applyFill="1" applyBorder="1" applyAlignment="1">
      <alignment horizontal="center"/>
    </xf>
    <xf numFmtId="3" fontId="11" fillId="0" borderId="8" xfId="13" applyNumberFormat="1" applyFont="1" applyFill="1" applyBorder="1" applyAlignment="1">
      <alignment horizontal="left" shrinkToFit="1"/>
    </xf>
    <xf numFmtId="168" fontId="14" fillId="0" borderId="8" xfId="14" applyNumberFormat="1" applyFont="1" applyFill="1" applyBorder="1"/>
    <xf numFmtId="168" fontId="13" fillId="0" borderId="0" xfId="14" applyNumberFormat="1" applyFont="1" applyFill="1"/>
    <xf numFmtId="168" fontId="13" fillId="0" borderId="0" xfId="13" applyNumberFormat="1" applyFont="1" applyFill="1"/>
    <xf numFmtId="3" fontId="13" fillId="0" borderId="8" xfId="13" applyNumberFormat="1" applyFont="1" applyFill="1" applyBorder="1" applyAlignment="1">
      <alignment horizontal="center"/>
    </xf>
    <xf numFmtId="3" fontId="13" fillId="0" borderId="9" xfId="13" applyNumberFormat="1" applyFont="1" applyFill="1" applyBorder="1" applyAlignment="1">
      <alignment shrinkToFit="1"/>
    </xf>
    <xf numFmtId="168" fontId="15" fillId="0" borderId="9" xfId="14" applyNumberFormat="1" applyFont="1" applyFill="1" applyBorder="1"/>
    <xf numFmtId="168" fontId="13" fillId="0" borderId="0" xfId="15" applyNumberFormat="1" applyFont="1" applyFill="1"/>
    <xf numFmtId="175" fontId="13" fillId="0" borderId="0" xfId="13" applyNumberFormat="1" applyFont="1" applyFill="1"/>
    <xf numFmtId="3" fontId="13" fillId="0" borderId="9" xfId="13" applyNumberFormat="1" applyFont="1" applyFill="1" applyBorder="1" applyAlignment="1">
      <alignment vertical="center" wrapText="1" shrinkToFit="1"/>
    </xf>
    <xf numFmtId="3" fontId="13" fillId="0" borderId="9" xfId="13" quotePrefix="1" applyNumberFormat="1" applyFont="1" applyFill="1" applyBorder="1" applyAlignment="1">
      <alignment wrapText="1" shrinkToFit="1"/>
    </xf>
    <xf numFmtId="3" fontId="13" fillId="0" borderId="3" xfId="13" applyNumberFormat="1" applyFont="1" applyFill="1" applyBorder="1" applyAlignment="1">
      <alignment horizontal="center"/>
    </xf>
    <xf numFmtId="3" fontId="13" fillId="0" borderId="3" xfId="13" quotePrefix="1" applyNumberFormat="1" applyFont="1" applyFill="1" applyBorder="1" applyAlignment="1">
      <alignment wrapText="1" shrinkToFit="1"/>
    </xf>
    <xf numFmtId="168" fontId="15" fillId="0" borderId="3" xfId="14" applyNumberFormat="1" applyFont="1" applyFill="1" applyBorder="1"/>
    <xf numFmtId="0" fontId="11" fillId="0" borderId="5" xfId="13" applyFont="1" applyFill="1" applyBorder="1" applyAlignment="1">
      <alignment horizontal="center"/>
    </xf>
    <xf numFmtId="0" fontId="11" fillId="0" borderId="5" xfId="13" applyFont="1" applyFill="1" applyBorder="1"/>
    <xf numFmtId="168" fontId="14" fillId="0" borderId="5" xfId="14" applyNumberFormat="1" applyFont="1" applyFill="1" applyBorder="1"/>
    <xf numFmtId="0" fontId="26" fillId="0" borderId="0" xfId="13" applyFont="1" applyFill="1"/>
    <xf numFmtId="168" fontId="26" fillId="0" borderId="0" xfId="13" applyNumberFormat="1" applyFont="1" applyFill="1"/>
    <xf numFmtId="168" fontId="11" fillId="0" borderId="8" xfId="14" applyNumberFormat="1" applyFont="1" applyFill="1" applyBorder="1"/>
    <xf numFmtId="168" fontId="13" fillId="0" borderId="9" xfId="14" applyNumberFormat="1" applyFont="1" applyFill="1" applyBorder="1"/>
    <xf numFmtId="3" fontId="13" fillId="0" borderId="9" xfId="13" applyNumberFormat="1" applyFont="1" applyFill="1" applyBorder="1" applyAlignment="1">
      <alignment horizontal="center"/>
    </xf>
    <xf numFmtId="3" fontId="13" fillId="0" borderId="9" xfId="13" applyNumberFormat="1" applyFont="1" applyFill="1" applyBorder="1" applyAlignment="1">
      <alignment wrapText="1" shrinkToFit="1"/>
    </xf>
    <xf numFmtId="3" fontId="13" fillId="0" borderId="8" xfId="13" applyNumberFormat="1" applyFont="1" applyFill="1" applyBorder="1" applyAlignment="1">
      <alignment shrinkToFit="1"/>
    </xf>
    <xf numFmtId="168" fontId="13" fillId="0" borderId="8" xfId="14" applyNumberFormat="1" applyFont="1" applyFill="1" applyBorder="1"/>
    <xf numFmtId="0" fontId="11" fillId="0" borderId="5" xfId="13" applyFont="1" applyFill="1" applyBorder="1" applyAlignment="1">
      <alignment horizontal="left"/>
    </xf>
    <xf numFmtId="0" fontId="27" fillId="0" borderId="0" xfId="13" applyFont="1" applyFill="1"/>
    <xf numFmtId="168" fontId="11" fillId="0" borderId="5" xfId="14" applyNumberFormat="1" applyFont="1" applyFill="1" applyBorder="1" applyAlignment="1">
      <alignment vertical="center"/>
    </xf>
    <xf numFmtId="0" fontId="14" fillId="0" borderId="5" xfId="13" applyFont="1" applyFill="1" applyBorder="1"/>
    <xf numFmtId="2" fontId="13" fillId="0" borderId="0" xfId="13" applyNumberFormat="1" applyFont="1" applyFill="1"/>
    <xf numFmtId="168" fontId="13" fillId="0" borderId="9" xfId="14" applyNumberFormat="1" applyFont="1" applyFill="1" applyBorder="1" applyAlignment="1">
      <alignment horizontal="right"/>
    </xf>
    <xf numFmtId="176" fontId="13" fillId="0" borderId="0" xfId="13" applyNumberFormat="1" applyFont="1" applyFill="1"/>
    <xf numFmtId="168" fontId="11" fillId="0" borderId="0" xfId="13" applyNumberFormat="1" applyFont="1" applyFill="1"/>
    <xf numFmtId="168" fontId="27" fillId="0" borderId="0" xfId="14" applyNumberFormat="1" applyFont="1" applyFill="1"/>
    <xf numFmtId="168" fontId="27" fillId="0" borderId="0" xfId="13" applyNumberFormat="1" applyFont="1" applyFill="1"/>
    <xf numFmtId="3" fontId="13" fillId="0" borderId="0" xfId="13" applyNumberFormat="1" applyFont="1" applyFill="1"/>
    <xf numFmtId="3" fontId="13" fillId="0" borderId="10" xfId="13" applyNumberFormat="1" applyFont="1" applyFill="1" applyBorder="1" applyAlignment="1">
      <alignment horizontal="center"/>
    </xf>
    <xf numFmtId="3" fontId="13" fillId="0" borderId="10" xfId="13" applyNumberFormat="1" applyFont="1" applyFill="1" applyBorder="1" applyAlignment="1">
      <alignment shrinkToFit="1"/>
    </xf>
    <xf numFmtId="168" fontId="13" fillId="0" borderId="10" xfId="14" applyNumberFormat="1" applyFont="1" applyFill="1" applyBorder="1"/>
    <xf numFmtId="168" fontId="15" fillId="0" borderId="0" xfId="13" applyNumberFormat="1" applyFont="1" applyFill="1"/>
    <xf numFmtId="0" fontId="11" fillId="0" borderId="0" xfId="13" applyFont="1" applyFill="1" applyAlignment="1">
      <alignment horizontal="center"/>
    </xf>
    <xf numFmtId="0" fontId="14" fillId="0" borderId="0" xfId="13" applyFont="1" applyFill="1" applyAlignment="1"/>
    <xf numFmtId="168" fontId="14" fillId="0" borderId="0" xfId="13" applyNumberFormat="1" applyFont="1" applyFill="1" applyAlignment="1"/>
    <xf numFmtId="167" fontId="19" fillId="0" borderId="0" xfId="10" applyNumberFormat="1" applyFont="1" applyFill="1" applyAlignment="1">
      <alignment horizontal="right" vertical="center"/>
    </xf>
    <xf numFmtId="167" fontId="14" fillId="0" borderId="5" xfId="10" applyNumberFormat="1" applyFont="1" applyFill="1" applyBorder="1" applyAlignment="1">
      <alignment horizontal="center" vertical="center" wrapText="1"/>
    </xf>
    <xf numFmtId="167" fontId="14" fillId="0" borderId="8" xfId="10" applyNumberFormat="1" applyFont="1" applyFill="1" applyBorder="1"/>
    <xf numFmtId="167" fontId="15" fillId="0" borderId="9" xfId="10" applyNumberFormat="1" applyFont="1" applyFill="1" applyBorder="1"/>
    <xf numFmtId="167" fontId="15" fillId="0" borderId="3" xfId="10" applyNumberFormat="1" applyFont="1" applyFill="1" applyBorder="1"/>
    <xf numFmtId="167" fontId="14" fillId="0" borderId="5" xfId="10" applyNumberFormat="1" applyFont="1" applyFill="1" applyBorder="1"/>
    <xf numFmtId="167" fontId="11" fillId="0" borderId="9" xfId="10" applyNumberFormat="1" applyFont="1" applyFill="1" applyBorder="1"/>
    <xf numFmtId="167" fontId="13" fillId="0" borderId="9" xfId="10" applyNumberFormat="1" applyFont="1" applyFill="1" applyBorder="1"/>
    <xf numFmtId="167" fontId="13" fillId="0" borderId="8" xfId="10" applyNumberFormat="1" applyFont="1" applyFill="1" applyBorder="1"/>
    <xf numFmtId="167" fontId="13" fillId="0" borderId="10" xfId="10" applyNumberFormat="1" applyFont="1" applyFill="1" applyBorder="1"/>
    <xf numFmtId="167" fontId="15" fillId="0" borderId="0" xfId="10" applyNumberFormat="1" applyFont="1" applyFill="1"/>
    <xf numFmtId="167" fontId="11" fillId="0" borderId="8" xfId="10" applyNumberFormat="1" applyFont="1" applyFill="1" applyBorder="1"/>
    <xf numFmtId="177" fontId="13" fillId="0" borderId="5" xfId="10" applyNumberFormat="1" applyFont="1" applyFill="1" applyBorder="1" applyAlignment="1">
      <alignment horizontal="right" shrinkToFit="1"/>
    </xf>
    <xf numFmtId="0" fontId="17" fillId="0" borderId="0" xfId="0" applyFont="1" applyFill="1" applyAlignment="1">
      <alignment horizontal="center" wrapText="1"/>
    </xf>
    <xf numFmtId="0" fontId="16" fillId="0" borderId="0" xfId="0" applyNumberFormat="1" applyFont="1" applyFill="1" applyBorder="1" applyAlignment="1">
      <alignment horizontal="center" vertical="center" wrapText="1"/>
    </xf>
    <xf numFmtId="0" fontId="13" fillId="0" borderId="0" xfId="2" applyFont="1" applyFill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1" fillId="0" borderId="5" xfId="5" applyNumberFormat="1" applyFont="1" applyFill="1" applyBorder="1" applyAlignment="1">
      <alignment horizontal="center" vertical="center" wrapText="1"/>
    </xf>
    <xf numFmtId="165" fontId="11" fillId="0" borderId="2" xfId="10" applyFont="1" applyFill="1" applyBorder="1" applyAlignment="1">
      <alignment horizontal="center" vertical="center" wrapText="1"/>
    </xf>
    <xf numFmtId="165" fontId="11" fillId="0" borderId="3" xfId="10" applyFont="1" applyFill="1" applyBorder="1" applyAlignment="1">
      <alignment horizontal="center" vertical="center" wrapText="1"/>
    </xf>
    <xf numFmtId="165" fontId="11" fillId="0" borderId="4" xfId="1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2" xfId="5" applyNumberFormat="1" applyFont="1" applyFill="1" applyBorder="1" applyAlignment="1">
      <alignment horizontal="center" vertical="center" wrapText="1"/>
    </xf>
    <xf numFmtId="0" fontId="11" fillId="0" borderId="4" xfId="5" applyNumberFormat="1" applyFont="1" applyFill="1" applyBorder="1" applyAlignment="1">
      <alignment horizontal="center" vertical="center" wrapText="1"/>
    </xf>
    <xf numFmtId="14" fontId="11" fillId="0" borderId="2" xfId="5" applyNumberFormat="1" applyFont="1" applyFill="1" applyBorder="1" applyAlignment="1">
      <alignment horizontal="center" vertical="center" wrapText="1"/>
    </xf>
    <xf numFmtId="14" fontId="11" fillId="0" borderId="4" xfId="5" applyNumberFormat="1" applyFont="1" applyFill="1" applyBorder="1" applyAlignment="1">
      <alignment horizontal="center" vertical="center" wrapText="1"/>
    </xf>
    <xf numFmtId="167" fontId="11" fillId="0" borderId="2" xfId="10" applyNumberFormat="1" applyFont="1" applyFill="1" applyBorder="1" applyAlignment="1">
      <alignment horizontal="center" vertical="center" wrapText="1"/>
    </xf>
    <xf numFmtId="167" fontId="11" fillId="0" borderId="4" xfId="10" applyNumberFormat="1" applyFont="1" applyFill="1" applyBorder="1" applyAlignment="1">
      <alignment horizontal="center" vertical="center" wrapText="1"/>
    </xf>
    <xf numFmtId="0" fontId="11" fillId="0" borderId="6" xfId="5" applyNumberFormat="1" applyFont="1" applyFill="1" applyBorder="1" applyAlignment="1">
      <alignment horizontal="center" vertical="center" wrapText="1"/>
    </xf>
    <xf numFmtId="0" fontId="11" fillId="0" borderId="7" xfId="5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167" fontId="11" fillId="0" borderId="3" xfId="1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/>
    </xf>
    <xf numFmtId="167" fontId="16" fillId="0" borderId="0" xfId="0" applyNumberFormat="1" applyFont="1" applyFill="1" applyAlignment="1">
      <alignment horizontal="center"/>
    </xf>
    <xf numFmtId="167" fontId="11" fillId="0" borderId="0" xfId="10" applyNumberFormat="1" applyFont="1" applyFill="1" applyAlignment="1">
      <alignment horizont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7" fillId="0" borderId="0" xfId="2" applyFont="1" applyFill="1" applyAlignment="1">
      <alignment horizontal="center"/>
    </xf>
    <xf numFmtId="0" fontId="16" fillId="0" borderId="0" xfId="2" applyFont="1" applyFill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11" fillId="0" borderId="5" xfId="2" applyFont="1" applyFill="1" applyBorder="1" applyAlignment="1">
      <alignment horizontal="center" vertical="center" wrapText="1"/>
    </xf>
    <xf numFmtId="168" fontId="11" fillId="0" borderId="5" xfId="2" applyNumberFormat="1" applyFont="1" applyFill="1" applyBorder="1" applyAlignment="1">
      <alignment horizontal="center" vertical="center" wrapText="1"/>
    </xf>
    <xf numFmtId="168" fontId="11" fillId="0" borderId="2" xfId="3" applyNumberFormat="1" applyFont="1" applyFill="1" applyBorder="1" applyAlignment="1">
      <alignment horizontal="center" vertical="center" wrapText="1"/>
    </xf>
    <xf numFmtId="168" fontId="11" fillId="0" borderId="4" xfId="3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wrapText="1"/>
    </xf>
    <xf numFmtId="0" fontId="11" fillId="0" borderId="7" xfId="2" applyFont="1" applyFill="1" applyBorder="1" applyAlignment="1">
      <alignment horizontal="center" wrapText="1"/>
    </xf>
    <xf numFmtId="167" fontId="16" fillId="0" borderId="0" xfId="10" applyNumberFormat="1" applyFont="1" applyFill="1" applyAlignment="1">
      <alignment horizontal="center"/>
    </xf>
    <xf numFmtId="168" fontId="17" fillId="0" borderId="0" xfId="14" applyNumberFormat="1" applyFont="1" applyFill="1" applyBorder="1" applyAlignment="1" applyProtection="1">
      <alignment horizontal="center" vertical="center"/>
    </xf>
    <xf numFmtId="168" fontId="24" fillId="0" borderId="1" xfId="14" applyNumberFormat="1" applyFont="1" applyFill="1" applyBorder="1" applyAlignment="1" applyProtection="1">
      <alignment horizontal="center" vertical="center"/>
    </xf>
    <xf numFmtId="168" fontId="24" fillId="0" borderId="0" xfId="14" applyNumberFormat="1" applyFont="1" applyFill="1" applyBorder="1" applyAlignment="1" applyProtection="1">
      <alignment horizontal="center" vertical="center"/>
    </xf>
    <xf numFmtId="0" fontId="17" fillId="0" borderId="0" xfId="13" applyFont="1" applyFill="1" applyAlignment="1">
      <alignment horizontal="center"/>
    </xf>
    <xf numFmtId="0" fontId="16" fillId="0" borderId="0" xfId="13" applyFont="1" applyFill="1" applyAlignment="1">
      <alignment horizontal="center"/>
    </xf>
    <xf numFmtId="0" fontId="25" fillId="0" borderId="1" xfId="13" applyFont="1" applyFill="1" applyBorder="1" applyAlignment="1">
      <alignment horizontal="right"/>
    </xf>
    <xf numFmtId="0" fontId="11" fillId="0" borderId="5" xfId="13" applyFont="1" applyFill="1" applyBorder="1" applyAlignment="1">
      <alignment horizontal="center" vertical="center" wrapText="1"/>
    </xf>
    <xf numFmtId="0" fontId="14" fillId="0" borderId="5" xfId="13" applyFont="1" applyFill="1" applyBorder="1" applyAlignment="1">
      <alignment horizontal="center" vertical="center" wrapText="1"/>
    </xf>
    <xf numFmtId="167" fontId="14" fillId="0" borderId="5" xfId="10" applyNumberFormat="1" applyFont="1" applyFill="1" applyBorder="1" applyAlignment="1">
      <alignment horizontal="center" vertical="center" wrapText="1"/>
    </xf>
  </cellXfs>
  <cellStyles count="16">
    <cellStyle name="Comma" xfId="10" builtinId="3"/>
    <cellStyle name="Comma [0]" xfId="12" builtinId="6"/>
    <cellStyle name="Comma 2" xfId="3"/>
    <cellStyle name="Comma 3" xfId="14"/>
    <cellStyle name="Currency 2" xfId="4"/>
    <cellStyle name="HAI" xfId="6"/>
    <cellStyle name="Normal" xfId="0" builtinId="0"/>
    <cellStyle name="Normal 2" xfId="1"/>
    <cellStyle name="Normal 3" xfId="7"/>
    <cellStyle name="Normal 4" xfId="5"/>
    <cellStyle name="Normal 5" xfId="8"/>
    <cellStyle name="Normal 6" xfId="9"/>
    <cellStyle name="Normal 7" xfId="2"/>
    <cellStyle name="Normal 8" xfId="13"/>
    <cellStyle name="Normal_Chi NSTW NSDP 2002 - PL" xfId="11"/>
    <cellStyle name="Percent 2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TC15\SHARE_QLNSDPNSNN$\Hang\Bieu%20mau%20thu%202003%20vong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u NSNN(V2)"/>
      <sheetName val="Dt 2001"/>
      <sheetName val="tinh CD DT"/>
      <sheetName val="Thu NSNN (V1)"/>
      <sheetName val="mau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46"/>
  <sheetViews>
    <sheetView topLeftCell="A6" workbookViewId="0">
      <pane ySplit="3" topLeftCell="A9" activePane="bottomLeft" state="frozen"/>
      <selection activeCell="A6" sqref="A6"/>
      <selection pane="bottomLeft" activeCell="A2" sqref="A2:L2"/>
    </sheetView>
  </sheetViews>
  <sheetFormatPr defaultColWidth="10" defaultRowHeight="15.75"/>
  <cols>
    <col min="1" max="1" width="5.6640625" style="15" customWidth="1"/>
    <col min="2" max="2" width="46.44140625" style="15" customWidth="1"/>
    <col min="3" max="3" width="11.6640625" style="15" customWidth="1"/>
    <col min="4" max="4" width="10.6640625" style="15" customWidth="1"/>
    <col min="5" max="5" width="12.109375" style="15" customWidth="1"/>
    <col min="6" max="6" width="14.5546875" style="16" customWidth="1"/>
    <col min="7" max="7" width="10.6640625" style="15" customWidth="1"/>
    <col min="8" max="8" width="10.44140625" style="15" customWidth="1"/>
    <col min="9" max="9" width="14.109375" style="16" customWidth="1"/>
    <col min="10" max="10" width="11.5546875" style="15" customWidth="1"/>
    <col min="11" max="11" width="12" style="17" customWidth="1"/>
    <col min="12" max="12" width="11.44140625" style="100" customWidth="1"/>
    <col min="13" max="16384" width="10" style="15"/>
  </cols>
  <sheetData>
    <row r="1" spans="1:12">
      <c r="L1" s="100" t="s">
        <v>40</v>
      </c>
    </row>
    <row r="2" spans="1:12" ht="19.5" customHeight="1">
      <c r="A2" s="176" t="s">
        <v>91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</row>
    <row r="3" spans="1:12" ht="17.25" customHeight="1">
      <c r="A3" s="177" t="s">
        <v>96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</row>
    <row r="4" spans="1:12" ht="17.25" customHeight="1">
      <c r="A4" s="178"/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</row>
    <row r="5" spans="1:12" ht="23.25" customHeight="1">
      <c r="A5" s="179"/>
      <c r="B5" s="179"/>
      <c r="C5" s="179"/>
      <c r="D5" s="18"/>
      <c r="E5" s="18"/>
      <c r="F5" s="59"/>
      <c r="J5" s="180" t="s">
        <v>0</v>
      </c>
      <c r="K5" s="180"/>
      <c r="L5" s="180"/>
    </row>
    <row r="6" spans="1:12" ht="39.75" customHeight="1">
      <c r="A6" s="201" t="s">
        <v>29</v>
      </c>
      <c r="B6" s="196" t="s">
        <v>30</v>
      </c>
      <c r="C6" s="186" t="s">
        <v>92</v>
      </c>
      <c r="D6" s="196" t="s">
        <v>18</v>
      </c>
      <c r="E6" s="196"/>
      <c r="F6" s="192" t="s">
        <v>154</v>
      </c>
      <c r="G6" s="182" t="s">
        <v>18</v>
      </c>
      <c r="H6" s="182"/>
      <c r="I6" s="182"/>
      <c r="J6" s="182"/>
      <c r="K6" s="182"/>
      <c r="L6" s="183" t="s">
        <v>23</v>
      </c>
    </row>
    <row r="7" spans="1:12" ht="30.75" customHeight="1">
      <c r="A7" s="201"/>
      <c r="B7" s="196"/>
      <c r="C7" s="202"/>
      <c r="D7" s="186" t="s">
        <v>24</v>
      </c>
      <c r="E7" s="186" t="s">
        <v>25</v>
      </c>
      <c r="F7" s="197"/>
      <c r="G7" s="188" t="s">
        <v>19</v>
      </c>
      <c r="H7" s="190" t="s">
        <v>20</v>
      </c>
      <c r="I7" s="192" t="s">
        <v>42</v>
      </c>
      <c r="J7" s="194" t="s">
        <v>18</v>
      </c>
      <c r="K7" s="195"/>
      <c r="L7" s="184"/>
    </row>
    <row r="8" spans="1:12" ht="36" customHeight="1">
      <c r="A8" s="201"/>
      <c r="B8" s="201"/>
      <c r="C8" s="202"/>
      <c r="D8" s="187"/>
      <c r="E8" s="187" t="s">
        <v>25</v>
      </c>
      <c r="F8" s="193"/>
      <c r="G8" s="189"/>
      <c r="H8" s="191"/>
      <c r="I8" s="193"/>
      <c r="J8" s="67" t="s">
        <v>21</v>
      </c>
      <c r="K8" s="67" t="s">
        <v>22</v>
      </c>
      <c r="L8" s="185"/>
    </row>
    <row r="9" spans="1:12" s="21" customFormat="1" ht="17.45" customHeight="1">
      <c r="A9" s="1" t="s">
        <v>1</v>
      </c>
      <c r="B9" s="20" t="s">
        <v>2</v>
      </c>
      <c r="C9" s="1">
        <v>1</v>
      </c>
      <c r="D9" s="1">
        <v>2</v>
      </c>
      <c r="E9" s="1">
        <v>3</v>
      </c>
      <c r="F9" s="60" t="s">
        <v>45</v>
      </c>
      <c r="G9" s="2">
        <v>5</v>
      </c>
      <c r="H9" s="2">
        <v>6</v>
      </c>
      <c r="I9" s="3" t="s">
        <v>43</v>
      </c>
      <c r="J9" s="4">
        <v>8</v>
      </c>
      <c r="K9" s="4">
        <v>9</v>
      </c>
      <c r="L9" s="101" t="s">
        <v>44</v>
      </c>
    </row>
    <row r="10" spans="1:12" s="24" customFormat="1" ht="23.25" customHeight="1">
      <c r="A10" s="22" t="s">
        <v>3</v>
      </c>
      <c r="B10" s="23" t="s">
        <v>52</v>
      </c>
      <c r="C10" s="9">
        <f>C11+C12</f>
        <v>62850</v>
      </c>
      <c r="D10" s="9">
        <f t="shared" ref="D10:E10" si="0">D11+D12</f>
        <v>1600</v>
      </c>
      <c r="E10" s="9">
        <f t="shared" si="0"/>
        <v>61250</v>
      </c>
      <c r="F10" s="9">
        <f>F11+F12</f>
        <v>28071.192238</v>
      </c>
      <c r="G10" s="9">
        <f t="shared" ref="G10:K10" si="1">G11+G12</f>
        <v>796.43299999999999</v>
      </c>
      <c r="H10" s="9">
        <f t="shared" si="1"/>
        <v>841.09623799999986</v>
      </c>
      <c r="I10" s="9">
        <f t="shared" si="1"/>
        <v>26433.662999999997</v>
      </c>
      <c r="J10" s="9">
        <f t="shared" si="1"/>
        <v>24331.511999999999</v>
      </c>
      <c r="K10" s="9">
        <f t="shared" si="1"/>
        <v>2102.1509999999998</v>
      </c>
      <c r="L10" s="102">
        <f t="shared" ref="L10:L36" si="2">F10/C10*100</f>
        <v>44.663790354813045</v>
      </c>
    </row>
    <row r="11" spans="1:12" s="24" customFormat="1" ht="23.25" customHeight="1">
      <c r="A11" s="22">
        <v>1</v>
      </c>
      <c r="B11" s="25" t="s">
        <v>26</v>
      </c>
      <c r="C11" s="9"/>
      <c r="D11" s="9"/>
      <c r="E11" s="9"/>
      <c r="F11" s="9">
        <f>G11+H11+I11</f>
        <v>143.857</v>
      </c>
      <c r="G11" s="63">
        <v>143.857</v>
      </c>
      <c r="H11" s="9"/>
      <c r="I11" s="9"/>
      <c r="J11" s="9"/>
      <c r="K11" s="9"/>
      <c r="L11" s="102"/>
    </row>
    <row r="12" spans="1:12" s="26" customFormat="1" ht="23.25" customHeight="1">
      <c r="A12" s="22">
        <v>2</v>
      </c>
      <c r="B12" s="23" t="s">
        <v>37</v>
      </c>
      <c r="C12" s="9">
        <f>D12+E12</f>
        <v>62850</v>
      </c>
      <c r="D12" s="9">
        <f t="shared" ref="D12:K12" si="3">D15+D20+D21+D22+D23+D24+D26+D28</f>
        <v>1600</v>
      </c>
      <c r="E12" s="9">
        <f t="shared" si="3"/>
        <v>61250</v>
      </c>
      <c r="F12" s="9">
        <f>F15+F20+F21+F22+F23+F24+F26+F28+F27</f>
        <v>27927.335238</v>
      </c>
      <c r="G12" s="9">
        <f t="shared" si="3"/>
        <v>652.57600000000002</v>
      </c>
      <c r="H12" s="9">
        <f t="shared" si="3"/>
        <v>841.09623799999986</v>
      </c>
      <c r="I12" s="9">
        <f t="shared" si="3"/>
        <v>26433.662999999997</v>
      </c>
      <c r="J12" s="9">
        <f t="shared" si="3"/>
        <v>24331.511999999999</v>
      </c>
      <c r="K12" s="9">
        <f t="shared" si="3"/>
        <v>2102.1509999999998</v>
      </c>
      <c r="L12" s="102">
        <f t="shared" si="2"/>
        <v>44.434900935560854</v>
      </c>
    </row>
    <row r="13" spans="1:12" s="26" customFormat="1" ht="23.25" customHeight="1">
      <c r="A13" s="22" t="s">
        <v>4</v>
      </c>
      <c r="B13" s="23" t="s">
        <v>46</v>
      </c>
      <c r="C13" s="9">
        <f>C14+C29+C32+C33+C34+C35</f>
        <v>488157</v>
      </c>
      <c r="D13" s="9">
        <f>D14+D29+D32+D33+D34+D35</f>
        <v>1600</v>
      </c>
      <c r="E13" s="9">
        <f>E14+E29+E32+E33+E34+E35</f>
        <v>486557</v>
      </c>
      <c r="F13" s="9">
        <f>F14+F29+F32+F33+F34+F35</f>
        <v>248453.67906699999</v>
      </c>
      <c r="G13" s="9">
        <f t="shared" ref="G13:K13" si="4">G14+G29+G32+G33+G34+G35</f>
        <v>652.57600000000002</v>
      </c>
      <c r="H13" s="9">
        <f t="shared" si="4"/>
        <v>841.09623799999986</v>
      </c>
      <c r="I13" s="9">
        <f t="shared" si="4"/>
        <v>246960.00682899996</v>
      </c>
      <c r="J13" s="9">
        <f>J14+J29+J32+J33+J34+J35</f>
        <v>221293.883829</v>
      </c>
      <c r="K13" s="9">
        <f t="shared" si="4"/>
        <v>25666.123</v>
      </c>
      <c r="L13" s="102">
        <f t="shared" si="2"/>
        <v>50.896264740032407</v>
      </c>
    </row>
    <row r="14" spans="1:12" s="26" customFormat="1" ht="23.25" customHeight="1">
      <c r="A14" s="22">
        <v>1</v>
      </c>
      <c r="B14" s="23" t="s">
        <v>47</v>
      </c>
      <c r="C14" s="9">
        <f>C15+C20+C21+C22+C23+C24+C26+C28</f>
        <v>62850</v>
      </c>
      <c r="D14" s="9">
        <f t="shared" ref="D14:E14" si="5">D15+D20+D21+D22+D23+D24+D26+D28</f>
        <v>1600</v>
      </c>
      <c r="E14" s="9">
        <f t="shared" si="5"/>
        <v>61250</v>
      </c>
      <c r="F14" s="9">
        <f>F15+F20+F21+F22+F23+F24+F26+F28+F27</f>
        <v>27927.335238</v>
      </c>
      <c r="G14" s="9">
        <f t="shared" ref="G14:K14" si="6">G15+G20+G21+G22+G23+G24+G26+G28+G27</f>
        <v>652.57600000000002</v>
      </c>
      <c r="H14" s="9">
        <f t="shared" si="6"/>
        <v>841.09623799999986</v>
      </c>
      <c r="I14" s="9">
        <f t="shared" si="6"/>
        <v>26433.662999999997</v>
      </c>
      <c r="J14" s="9">
        <f t="shared" si="6"/>
        <v>24331.511999999999</v>
      </c>
      <c r="K14" s="9">
        <f t="shared" si="6"/>
        <v>2102.1509999999998</v>
      </c>
      <c r="L14" s="102">
        <f t="shared" si="2"/>
        <v>44.434900935560854</v>
      </c>
    </row>
    <row r="15" spans="1:12" ht="23.25" customHeight="1">
      <c r="A15" s="27" t="s">
        <v>31</v>
      </c>
      <c r="B15" s="28" t="s">
        <v>5</v>
      </c>
      <c r="C15" s="10">
        <f t="shared" ref="C15:K15" si="7">SUM(C16:C19)</f>
        <v>19000</v>
      </c>
      <c r="D15" s="10">
        <f t="shared" si="7"/>
        <v>100</v>
      </c>
      <c r="E15" s="10">
        <f t="shared" si="7"/>
        <v>18900</v>
      </c>
      <c r="F15" s="10">
        <f t="shared" si="7"/>
        <v>9062.773000000001</v>
      </c>
      <c r="G15" s="10">
        <f t="shared" si="7"/>
        <v>0</v>
      </c>
      <c r="H15" s="10">
        <f t="shared" si="7"/>
        <v>190.84499999999997</v>
      </c>
      <c r="I15" s="10">
        <f t="shared" si="7"/>
        <v>8871.9279999999999</v>
      </c>
      <c r="J15" s="10">
        <f t="shared" si="7"/>
        <v>8871.9279999999999</v>
      </c>
      <c r="K15" s="10">
        <f t="shared" si="7"/>
        <v>0</v>
      </c>
      <c r="L15" s="69">
        <f t="shared" si="2"/>
        <v>47.698805263157901</v>
      </c>
    </row>
    <row r="16" spans="1:12" ht="23.25" customHeight="1">
      <c r="A16" s="27" t="s">
        <v>7</v>
      </c>
      <c r="B16" s="29" t="s">
        <v>14</v>
      </c>
      <c r="C16" s="11">
        <f>D16+E16</f>
        <v>17900</v>
      </c>
      <c r="D16" s="11"/>
      <c r="E16" s="11">
        <v>17900</v>
      </c>
      <c r="F16" s="11">
        <f t="shared" ref="F16:F28" si="8">G16+H16+I16</f>
        <v>8872.4830000000002</v>
      </c>
      <c r="G16" s="11"/>
      <c r="H16" s="63">
        <v>74.751999999999995</v>
      </c>
      <c r="I16" s="11">
        <f>J16+K16</f>
        <v>8797.7309999999998</v>
      </c>
      <c r="J16" s="64">
        <v>8797.7309999999998</v>
      </c>
      <c r="K16" s="11"/>
      <c r="L16" s="69">
        <f t="shared" si="2"/>
        <v>49.566944134078213</v>
      </c>
    </row>
    <row r="17" spans="1:14" ht="23.25" customHeight="1">
      <c r="A17" s="27" t="s">
        <v>7</v>
      </c>
      <c r="B17" s="29" t="s">
        <v>15</v>
      </c>
      <c r="C17" s="11">
        <f t="shared" ref="C17:C25" si="9">D17+E17</f>
        <v>1000</v>
      </c>
      <c r="D17" s="11"/>
      <c r="E17" s="11">
        <v>1000</v>
      </c>
      <c r="F17" s="11">
        <f t="shared" si="8"/>
        <v>167.48500000000001</v>
      </c>
      <c r="G17" s="11"/>
      <c r="H17" s="63">
        <v>93.287999999999997</v>
      </c>
      <c r="I17" s="11">
        <f t="shared" ref="I17:I20" si="10">J17+K17</f>
        <v>74.197000000000003</v>
      </c>
      <c r="J17" s="64">
        <v>74.197000000000003</v>
      </c>
      <c r="K17" s="11"/>
      <c r="L17" s="69">
        <f>F17/C17*100</f>
        <v>16.748500000000003</v>
      </c>
    </row>
    <row r="18" spans="1:14" ht="23.25" customHeight="1">
      <c r="A18" s="27" t="s">
        <v>7</v>
      </c>
      <c r="B18" s="29" t="s">
        <v>16</v>
      </c>
      <c r="C18" s="11">
        <f t="shared" si="9"/>
        <v>40</v>
      </c>
      <c r="D18" s="11">
        <v>40</v>
      </c>
      <c r="E18" s="11"/>
      <c r="F18" s="11">
        <f t="shared" si="8"/>
        <v>9.5280000000000005</v>
      </c>
      <c r="G18" s="11"/>
      <c r="H18" s="11">
        <v>9.5280000000000005</v>
      </c>
      <c r="I18" s="11">
        <f t="shared" si="10"/>
        <v>0</v>
      </c>
      <c r="J18" s="11"/>
      <c r="K18" s="11"/>
      <c r="L18" s="69">
        <f t="shared" si="2"/>
        <v>23.820000000000004</v>
      </c>
    </row>
    <row r="19" spans="1:14" ht="23.25" customHeight="1">
      <c r="A19" s="27" t="s">
        <v>7</v>
      </c>
      <c r="B19" s="29" t="s">
        <v>17</v>
      </c>
      <c r="C19" s="11">
        <f t="shared" si="9"/>
        <v>60</v>
      </c>
      <c r="D19" s="11">
        <v>60</v>
      </c>
      <c r="E19" s="11"/>
      <c r="F19" s="11">
        <f t="shared" si="8"/>
        <v>13.276999999999999</v>
      </c>
      <c r="G19" s="11"/>
      <c r="H19" s="11">
        <v>13.276999999999999</v>
      </c>
      <c r="I19" s="11">
        <f t="shared" si="10"/>
        <v>0</v>
      </c>
      <c r="J19" s="11"/>
      <c r="K19" s="11"/>
      <c r="L19" s="69">
        <f t="shared" si="2"/>
        <v>22.128333333333334</v>
      </c>
    </row>
    <row r="20" spans="1:14" ht="23.25" customHeight="1">
      <c r="A20" s="27" t="s">
        <v>32</v>
      </c>
      <c r="B20" s="28" t="s">
        <v>6</v>
      </c>
      <c r="C20" s="11">
        <f t="shared" si="9"/>
        <v>10000</v>
      </c>
      <c r="D20" s="11"/>
      <c r="E20" s="11">
        <v>10000</v>
      </c>
      <c r="F20" s="11">
        <f t="shared" si="8"/>
        <v>2391.8609999999999</v>
      </c>
      <c r="G20" s="11"/>
      <c r="H20" s="11">
        <v>592.47500000000002</v>
      </c>
      <c r="I20" s="11">
        <f t="shared" si="10"/>
        <v>1799.386</v>
      </c>
      <c r="J20" s="11">
        <v>1799.386</v>
      </c>
      <c r="K20" s="11"/>
      <c r="L20" s="69">
        <f t="shared" si="2"/>
        <v>23.918609999999997</v>
      </c>
    </row>
    <row r="21" spans="1:14" ht="23.25" customHeight="1">
      <c r="A21" s="27" t="s">
        <v>33</v>
      </c>
      <c r="B21" s="28" t="s">
        <v>8</v>
      </c>
      <c r="C21" s="11">
        <f t="shared" si="9"/>
        <v>8000</v>
      </c>
      <c r="D21" s="11"/>
      <c r="E21" s="11">
        <v>8000</v>
      </c>
      <c r="F21" s="11">
        <f t="shared" si="8"/>
        <v>2468.873</v>
      </c>
      <c r="G21" s="11"/>
      <c r="H21" s="11"/>
      <c r="I21" s="11">
        <f>J21+K21</f>
        <v>2468.873</v>
      </c>
      <c r="J21" s="64">
        <v>2018.5409999999999</v>
      </c>
      <c r="K21" s="64">
        <v>450.33199999999999</v>
      </c>
      <c r="L21" s="69">
        <f t="shared" si="2"/>
        <v>30.860912499999998</v>
      </c>
    </row>
    <row r="22" spans="1:14" ht="23.25" customHeight="1">
      <c r="A22" s="27" t="s">
        <v>34</v>
      </c>
      <c r="B22" s="28" t="s">
        <v>9</v>
      </c>
      <c r="C22" s="11">
        <f t="shared" si="9"/>
        <v>3000</v>
      </c>
      <c r="D22" s="11">
        <v>1500</v>
      </c>
      <c r="E22" s="11">
        <v>1500</v>
      </c>
      <c r="F22" s="11">
        <f t="shared" si="8"/>
        <v>1172.675</v>
      </c>
      <c r="G22" s="11">
        <v>142.553</v>
      </c>
      <c r="H22" s="11">
        <v>31</v>
      </c>
      <c r="I22" s="11">
        <f>J22+K22</f>
        <v>999.12199999999996</v>
      </c>
      <c r="J22" s="64">
        <v>567.37099999999998</v>
      </c>
      <c r="K22" s="64">
        <v>431.75099999999998</v>
      </c>
      <c r="L22" s="69">
        <f t="shared" si="2"/>
        <v>39.089166666666664</v>
      </c>
    </row>
    <row r="23" spans="1:14" ht="23.25" customHeight="1">
      <c r="A23" s="27" t="s">
        <v>35</v>
      </c>
      <c r="B23" s="28" t="s">
        <v>10</v>
      </c>
      <c r="C23" s="11">
        <f t="shared" si="9"/>
        <v>250</v>
      </c>
      <c r="D23" s="11"/>
      <c r="E23" s="11">
        <v>250</v>
      </c>
      <c r="F23" s="11">
        <f t="shared" si="8"/>
        <v>91.531238000000002</v>
      </c>
      <c r="G23" s="11"/>
      <c r="H23" s="175">
        <f>34238/1000000</f>
        <v>3.4237999999999998E-2</v>
      </c>
      <c r="I23" s="11">
        <f t="shared" ref="I23:I35" si="11">J23+K23</f>
        <v>91.497</v>
      </c>
      <c r="J23" s="11"/>
      <c r="K23" s="11">
        <v>91.497</v>
      </c>
      <c r="L23" s="69">
        <f>F23/C23*100</f>
        <v>36.612495199999998</v>
      </c>
    </row>
    <row r="24" spans="1:14" ht="23.25" customHeight="1">
      <c r="A24" s="27" t="s">
        <v>36</v>
      </c>
      <c r="B24" s="28" t="s">
        <v>12</v>
      </c>
      <c r="C24" s="11">
        <f t="shared" si="9"/>
        <v>15000</v>
      </c>
      <c r="D24" s="11"/>
      <c r="E24" s="11">
        <v>15000</v>
      </c>
      <c r="F24" s="11">
        <f t="shared" si="8"/>
        <v>8253.2209999999995</v>
      </c>
      <c r="G24" s="11"/>
      <c r="H24" s="11"/>
      <c r="I24" s="11">
        <f t="shared" si="11"/>
        <v>8253.2209999999995</v>
      </c>
      <c r="J24" s="64">
        <v>8253.2209999999995</v>
      </c>
      <c r="K24" s="11"/>
      <c r="L24" s="69">
        <f t="shared" si="2"/>
        <v>55.021473333333326</v>
      </c>
    </row>
    <row r="25" spans="1:14" s="109" customFormat="1" ht="23.25" customHeight="1">
      <c r="A25" s="104"/>
      <c r="B25" s="105" t="s">
        <v>93</v>
      </c>
      <c r="C25" s="106">
        <f t="shared" si="9"/>
        <v>8468</v>
      </c>
      <c r="D25" s="106"/>
      <c r="E25" s="106">
        <v>8468</v>
      </c>
      <c r="F25" s="106">
        <f t="shared" si="8"/>
        <v>2996.6853259999998</v>
      </c>
      <c r="G25" s="106"/>
      <c r="H25" s="106"/>
      <c r="I25" s="106">
        <f t="shared" si="11"/>
        <v>2996.6853259999998</v>
      </c>
      <c r="J25" s="107">
        <v>2996.6853259999998</v>
      </c>
      <c r="K25" s="106"/>
      <c r="L25" s="108">
        <f t="shared" si="2"/>
        <v>35.388348205007084</v>
      </c>
      <c r="N25" s="110"/>
    </row>
    <row r="26" spans="1:14" ht="23.25" customHeight="1">
      <c r="A26" s="27" t="s">
        <v>49</v>
      </c>
      <c r="B26" s="28" t="s">
        <v>11</v>
      </c>
      <c r="C26" s="10">
        <f>D26+E26</f>
        <v>600</v>
      </c>
      <c r="D26" s="10"/>
      <c r="E26" s="10">
        <v>600</v>
      </c>
      <c r="F26" s="10">
        <f t="shared" si="8"/>
        <v>59.188000000000002</v>
      </c>
      <c r="G26" s="10"/>
      <c r="H26" s="10"/>
      <c r="I26" s="10">
        <f t="shared" si="11"/>
        <v>59.188000000000002</v>
      </c>
      <c r="J26" s="10">
        <v>59.188000000000002</v>
      </c>
      <c r="K26" s="10"/>
      <c r="L26" s="70">
        <f t="shared" si="2"/>
        <v>9.8646666666666682</v>
      </c>
    </row>
    <row r="27" spans="1:14" ht="23.25" hidden="1" customHeight="1">
      <c r="A27" s="27"/>
      <c r="B27" s="28"/>
      <c r="C27" s="10"/>
      <c r="D27" s="10"/>
      <c r="E27" s="10"/>
      <c r="F27" s="10"/>
      <c r="G27" s="10"/>
      <c r="H27" s="10"/>
      <c r="I27" s="10"/>
      <c r="J27" s="10"/>
      <c r="K27" s="10"/>
      <c r="L27" s="70"/>
    </row>
    <row r="28" spans="1:14" ht="23.25" customHeight="1">
      <c r="A28" s="27" t="s">
        <v>50</v>
      </c>
      <c r="B28" s="28" t="s">
        <v>13</v>
      </c>
      <c r="C28" s="10">
        <f>D28+E28</f>
        <v>7000</v>
      </c>
      <c r="D28" s="10"/>
      <c r="E28" s="10">
        <f>4280+2720</f>
        <v>7000</v>
      </c>
      <c r="F28" s="10">
        <f t="shared" si="8"/>
        <v>4427.2129999999997</v>
      </c>
      <c r="G28" s="10">
        <v>510.02300000000002</v>
      </c>
      <c r="H28" s="10">
        <v>26.742000000000001</v>
      </c>
      <c r="I28" s="10">
        <f t="shared" si="11"/>
        <v>3890.4479999999999</v>
      </c>
      <c r="J28" s="68">
        <v>2761.877</v>
      </c>
      <c r="K28" s="68">
        <v>1128.5709999999999</v>
      </c>
      <c r="L28" s="70">
        <f t="shared" si="2"/>
        <v>63.245899999999999</v>
      </c>
    </row>
    <row r="29" spans="1:14" s="24" customFormat="1" ht="23.25" customHeight="1">
      <c r="A29" s="65">
        <v>2</v>
      </c>
      <c r="B29" s="30" t="s">
        <v>48</v>
      </c>
      <c r="C29" s="9">
        <f>SUM(C30:C31)</f>
        <v>425307</v>
      </c>
      <c r="D29" s="9">
        <f t="shared" ref="D29:E29" si="12">SUM(D30:D31)</f>
        <v>0</v>
      </c>
      <c r="E29" s="9">
        <f t="shared" si="12"/>
        <v>425307</v>
      </c>
      <c r="F29" s="9">
        <f>SUM(F30:F31)</f>
        <v>211956.81199999998</v>
      </c>
      <c r="G29" s="9">
        <f t="shared" ref="G29:K29" si="13">SUM(G30:G31)</f>
        <v>0</v>
      </c>
      <c r="H29" s="9">
        <f t="shared" si="13"/>
        <v>0</v>
      </c>
      <c r="I29" s="9">
        <f>SUM(I30:I31)</f>
        <v>211956.81199999998</v>
      </c>
      <c r="J29" s="9">
        <f t="shared" si="13"/>
        <v>188392.84</v>
      </c>
      <c r="K29" s="9">
        <f t="shared" si="13"/>
        <v>23563.972000000002</v>
      </c>
      <c r="L29" s="103">
        <f t="shared" si="2"/>
        <v>49.836191739143722</v>
      </c>
    </row>
    <row r="30" spans="1:14" ht="23.25" customHeight="1">
      <c r="A30" s="27" t="s">
        <v>27</v>
      </c>
      <c r="B30" s="31" t="s">
        <v>38</v>
      </c>
      <c r="C30" s="10">
        <f>D30+E30</f>
        <v>391207</v>
      </c>
      <c r="D30" s="10"/>
      <c r="E30" s="10">
        <v>391207</v>
      </c>
      <c r="F30" s="10">
        <f t="shared" ref="F30:F35" si="14">G30+H30+I30</f>
        <v>117407</v>
      </c>
      <c r="G30" s="10"/>
      <c r="H30" s="10"/>
      <c r="I30" s="10">
        <f>J30+K30</f>
        <v>117407</v>
      </c>
      <c r="J30" s="10">
        <v>97207</v>
      </c>
      <c r="K30" s="10">
        <v>20200</v>
      </c>
      <c r="L30" s="70">
        <f t="shared" si="2"/>
        <v>30.011477299741568</v>
      </c>
    </row>
    <row r="31" spans="1:14" ht="23.25" customHeight="1">
      <c r="A31" s="27" t="s">
        <v>28</v>
      </c>
      <c r="B31" s="31" t="s">
        <v>39</v>
      </c>
      <c r="C31" s="10">
        <f>D31+E31</f>
        <v>34100</v>
      </c>
      <c r="D31" s="10"/>
      <c r="E31" s="10">
        <v>34100</v>
      </c>
      <c r="F31" s="10">
        <f t="shared" si="14"/>
        <v>94549.811999999991</v>
      </c>
      <c r="G31" s="10"/>
      <c r="H31" s="10"/>
      <c r="I31" s="10">
        <f t="shared" si="11"/>
        <v>94549.811999999991</v>
      </c>
      <c r="J31" s="63">
        <v>91185.84</v>
      </c>
      <c r="K31" s="63">
        <v>3363.9720000000002</v>
      </c>
      <c r="L31" s="70">
        <f t="shared" si="2"/>
        <v>277.27217595307911</v>
      </c>
    </row>
    <row r="32" spans="1:14" s="24" customFormat="1" ht="23.25" customHeight="1">
      <c r="A32" s="22">
        <v>3</v>
      </c>
      <c r="B32" s="25" t="s">
        <v>86</v>
      </c>
      <c r="C32" s="10">
        <f t="shared" ref="C32:C34" si="15">D32+E32</f>
        <v>0</v>
      </c>
      <c r="D32" s="12"/>
      <c r="E32" s="12"/>
      <c r="F32" s="12">
        <f t="shared" si="14"/>
        <v>0</v>
      </c>
      <c r="G32" s="12"/>
      <c r="H32" s="12"/>
      <c r="I32" s="12">
        <f>J32+K32</f>
        <v>0</v>
      </c>
      <c r="J32" s="32"/>
      <c r="K32" s="32"/>
      <c r="L32" s="70"/>
    </row>
    <row r="33" spans="1:13" s="24" customFormat="1" ht="23.25" customHeight="1">
      <c r="A33" s="22">
        <v>4</v>
      </c>
      <c r="B33" s="25" t="s">
        <v>41</v>
      </c>
      <c r="C33" s="9">
        <f t="shared" si="15"/>
        <v>0</v>
      </c>
      <c r="D33" s="12"/>
      <c r="E33" s="9">
        <v>0</v>
      </c>
      <c r="F33" s="9">
        <f t="shared" si="14"/>
        <v>8500.2818289999996</v>
      </c>
      <c r="G33" s="12"/>
      <c r="H33" s="12"/>
      <c r="I33" s="9">
        <f>J33+K33</f>
        <v>8500.2818289999996</v>
      </c>
      <c r="J33" s="9">
        <v>8500.2818289999996</v>
      </c>
      <c r="K33" s="9"/>
      <c r="L33" s="70"/>
      <c r="M33" s="71"/>
    </row>
    <row r="34" spans="1:13" s="24" customFormat="1" ht="23.25" customHeight="1">
      <c r="A34" s="22">
        <v>5</v>
      </c>
      <c r="B34" s="25" t="s">
        <v>85</v>
      </c>
      <c r="C34" s="10">
        <f t="shared" si="15"/>
        <v>0</v>
      </c>
      <c r="D34" s="12"/>
      <c r="E34" s="9"/>
      <c r="F34" s="9">
        <f t="shared" si="14"/>
        <v>69.25</v>
      </c>
      <c r="G34" s="12"/>
      <c r="H34" s="12"/>
      <c r="I34" s="9">
        <f t="shared" si="11"/>
        <v>69.25</v>
      </c>
      <c r="J34" s="9">
        <v>69.25</v>
      </c>
      <c r="K34" s="9"/>
      <c r="L34" s="70"/>
    </row>
    <row r="35" spans="1:13" s="24" customFormat="1" ht="23.25" customHeight="1">
      <c r="A35" s="22">
        <v>6</v>
      </c>
      <c r="B35" s="25" t="s">
        <v>88</v>
      </c>
      <c r="C35" s="9"/>
      <c r="D35" s="9"/>
      <c r="E35" s="9"/>
      <c r="F35" s="9">
        <f t="shared" si="14"/>
        <v>0</v>
      </c>
      <c r="G35" s="9"/>
      <c r="H35" s="9"/>
      <c r="I35" s="9">
        <f t="shared" si="11"/>
        <v>0</v>
      </c>
      <c r="J35" s="9"/>
      <c r="K35" s="9"/>
      <c r="L35" s="70"/>
    </row>
    <row r="36" spans="1:13" s="24" customFormat="1" ht="19.5" customHeight="1">
      <c r="A36" s="198" t="s">
        <v>51</v>
      </c>
      <c r="B36" s="198"/>
      <c r="C36" s="8">
        <f t="shared" ref="C36:E36" si="16">C11+C13</f>
        <v>488157</v>
      </c>
      <c r="D36" s="8">
        <f>D11+D13</f>
        <v>1600</v>
      </c>
      <c r="E36" s="8">
        <f t="shared" si="16"/>
        <v>486557</v>
      </c>
      <c r="F36" s="9">
        <f>F11+F13</f>
        <v>248597.53606699998</v>
      </c>
      <c r="G36" s="8">
        <f>G11+G13</f>
        <v>796.43299999999999</v>
      </c>
      <c r="H36" s="8">
        <f t="shared" ref="H36" si="17">H11+H13</f>
        <v>841.09623799999986</v>
      </c>
      <c r="I36" s="8">
        <f>I11+I13</f>
        <v>246960.00682899996</v>
      </c>
      <c r="J36" s="8">
        <f t="shared" ref="J36:K36" si="18">J11+J13</f>
        <v>221293.883829</v>
      </c>
      <c r="K36" s="8">
        <f t="shared" si="18"/>
        <v>25666.123</v>
      </c>
      <c r="L36" s="103">
        <f t="shared" si="2"/>
        <v>50.925734152536982</v>
      </c>
    </row>
    <row r="37" spans="1:13">
      <c r="B37" s="34"/>
      <c r="G37" s="35"/>
    </row>
    <row r="38" spans="1:13">
      <c r="G38" s="19"/>
      <c r="H38" s="19"/>
      <c r="I38" s="199"/>
      <c r="J38" s="199"/>
      <c r="K38" s="199"/>
      <c r="L38" s="199"/>
    </row>
    <row r="39" spans="1:13">
      <c r="B39" s="66"/>
      <c r="H39" s="19"/>
      <c r="I39" s="200"/>
      <c r="J39" s="200"/>
      <c r="K39" s="200"/>
      <c r="L39" s="200"/>
    </row>
    <row r="40" spans="1:13">
      <c r="K40" s="36"/>
    </row>
    <row r="46" spans="1:13">
      <c r="B46" s="66"/>
      <c r="I46" s="181"/>
      <c r="J46" s="181"/>
      <c r="K46" s="181"/>
      <c r="L46" s="181"/>
    </row>
  </sheetData>
  <mergeCells count="22">
    <mergeCell ref="A36:B36"/>
    <mergeCell ref="I38:L38"/>
    <mergeCell ref="I39:L39"/>
    <mergeCell ref="A6:A8"/>
    <mergeCell ref="B6:B8"/>
    <mergeCell ref="C6:C8"/>
    <mergeCell ref="I46:L46"/>
    <mergeCell ref="G6:K6"/>
    <mergeCell ref="L6:L8"/>
    <mergeCell ref="D7:D8"/>
    <mergeCell ref="E7:E8"/>
    <mergeCell ref="G7:G8"/>
    <mergeCell ref="H7:H8"/>
    <mergeCell ref="I7:I8"/>
    <mergeCell ref="J7:K7"/>
    <mergeCell ref="D6:E6"/>
    <mergeCell ref="F6:F8"/>
    <mergeCell ref="A2:L2"/>
    <mergeCell ref="A3:L3"/>
    <mergeCell ref="A4:L4"/>
    <mergeCell ref="A5:C5"/>
    <mergeCell ref="J5:L5"/>
  </mergeCells>
  <printOptions horizontalCentered="1"/>
  <pageMargins left="0" right="0" top="0.23622047244094491" bottom="0.23622047244094491" header="0.15748031496062992" footer="0.15748031496062992"/>
  <pageSetup paperSize="9" scale="63" fitToHeight="0" orientation="landscape" r:id="rId1"/>
  <headerFooter scaleWithDoc="0"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40"/>
  <sheetViews>
    <sheetView topLeftCell="A7" workbookViewId="0">
      <selection activeCell="D27" sqref="D27"/>
    </sheetView>
  </sheetViews>
  <sheetFormatPr defaultColWidth="9.109375" defaultRowHeight="15.75"/>
  <cols>
    <col min="1" max="1" width="6.44140625" style="38" customWidth="1"/>
    <col min="2" max="2" width="61.6640625" style="38" customWidth="1"/>
    <col min="3" max="3" width="17.5546875" style="58" customWidth="1"/>
    <col min="4" max="4" width="17.5546875" style="38" customWidth="1"/>
    <col min="5" max="5" width="12.88671875" style="38" customWidth="1"/>
    <col min="6" max="16384" width="9.109375" style="38"/>
  </cols>
  <sheetData>
    <row r="1" spans="1:5" s="7" customFormat="1" ht="16.5">
      <c r="A1" s="5"/>
      <c r="B1" s="5"/>
      <c r="C1" s="40"/>
      <c r="E1" s="6" t="s">
        <v>53</v>
      </c>
    </row>
    <row r="2" spans="1:5" ht="18.75">
      <c r="A2" s="203" t="s">
        <v>89</v>
      </c>
      <c r="B2" s="203"/>
      <c r="C2" s="203"/>
      <c r="D2" s="203"/>
      <c r="E2" s="203"/>
    </row>
    <row r="3" spans="1:5">
      <c r="A3" s="204" t="str">
        <f>'BIEU THU '!A3:L3</f>
        <v>(Kèm theo Báo cáo số            /BC-UBND ngày       /3/2023 của Ủy ban nhân dân Huyện)</v>
      </c>
      <c r="B3" s="204"/>
      <c r="C3" s="204"/>
      <c r="D3" s="204"/>
      <c r="E3" s="204"/>
    </row>
    <row r="4" spans="1:5">
      <c r="A4" s="178"/>
      <c r="B4" s="178"/>
      <c r="C4" s="178"/>
      <c r="D4" s="178"/>
      <c r="E4" s="178"/>
    </row>
    <row r="5" spans="1:5">
      <c r="A5" s="41"/>
      <c r="B5" s="41"/>
      <c r="C5" s="42"/>
      <c r="D5" s="205" t="s">
        <v>0</v>
      </c>
      <c r="E5" s="205"/>
    </row>
    <row r="6" spans="1:5" ht="48.75" customHeight="1">
      <c r="A6" s="206" t="s">
        <v>29</v>
      </c>
      <c r="B6" s="207" t="s">
        <v>54</v>
      </c>
      <c r="C6" s="208" t="s">
        <v>55</v>
      </c>
      <c r="D6" s="210" t="s">
        <v>155</v>
      </c>
      <c r="E6" s="210"/>
    </row>
    <row r="7" spans="1:5" ht="27.75" customHeight="1">
      <c r="A7" s="206"/>
      <c r="B7" s="207"/>
      <c r="C7" s="209"/>
      <c r="D7" s="43" t="s">
        <v>56</v>
      </c>
      <c r="E7" s="43" t="s">
        <v>57</v>
      </c>
    </row>
    <row r="8" spans="1:5" s="49" customFormat="1" ht="18.75" customHeight="1">
      <c r="A8" s="44" t="s">
        <v>3</v>
      </c>
      <c r="B8" s="45" t="s">
        <v>58</v>
      </c>
      <c r="C8" s="46">
        <f>C9+C17+C28+C29</f>
        <v>401619.07400000002</v>
      </c>
      <c r="D8" s="46">
        <f>D9+D17+D28+D29</f>
        <v>110459.53899999999</v>
      </c>
      <c r="E8" s="47">
        <f t="shared" ref="E8:E9" si="0">D8/C8*100</f>
        <v>27.503559006761712</v>
      </c>
    </row>
    <row r="9" spans="1:5" s="49" customFormat="1" ht="18.75" customHeight="1">
      <c r="A9" s="44">
        <v>1</v>
      </c>
      <c r="B9" s="50" t="s">
        <v>59</v>
      </c>
      <c r="C9" s="46">
        <f>SUM(C10:C16)</f>
        <v>43000</v>
      </c>
      <c r="D9" s="46">
        <f>SUM(D10:D16)</f>
        <v>52469.498999999996</v>
      </c>
      <c r="E9" s="47">
        <f t="shared" si="0"/>
        <v>122.0220906976744</v>
      </c>
    </row>
    <row r="10" spans="1:5" s="49" customFormat="1" ht="18.75" customHeight="1">
      <c r="A10" s="39" t="s">
        <v>31</v>
      </c>
      <c r="B10" s="51" t="s">
        <v>94</v>
      </c>
      <c r="C10" s="62">
        <v>0</v>
      </c>
      <c r="D10" s="52">
        <v>114.5</v>
      </c>
      <c r="E10" s="13"/>
    </row>
    <row r="11" spans="1:5" s="49" customFormat="1" ht="18.75" customHeight="1">
      <c r="A11" s="39" t="s">
        <v>32</v>
      </c>
      <c r="B11" s="51" t="s">
        <v>95</v>
      </c>
      <c r="C11" s="62">
        <v>0</v>
      </c>
      <c r="D11" s="52">
        <v>312.33100000000002</v>
      </c>
      <c r="E11" s="13"/>
    </row>
    <row r="12" spans="1:5" s="49" customFormat="1" ht="18.75" customHeight="1">
      <c r="A12" s="39" t="s">
        <v>33</v>
      </c>
      <c r="B12" s="51" t="s">
        <v>67</v>
      </c>
      <c r="C12" s="62">
        <v>0</v>
      </c>
      <c r="D12" s="52">
        <v>325.55099999999999</v>
      </c>
      <c r="E12" s="13"/>
    </row>
    <row r="13" spans="1:5" s="49" customFormat="1" ht="18.75" customHeight="1">
      <c r="A13" s="39" t="s">
        <v>34</v>
      </c>
      <c r="B13" s="51" t="s">
        <v>60</v>
      </c>
      <c r="C13" s="62">
        <v>13200</v>
      </c>
      <c r="D13" s="52">
        <v>47834.720999999998</v>
      </c>
      <c r="E13" s="13">
        <f t="shared" ref="E13" si="1">D13/C13*100</f>
        <v>362.38425000000001</v>
      </c>
    </row>
    <row r="14" spans="1:5" s="49" customFormat="1" ht="18.75" customHeight="1">
      <c r="A14" s="39" t="s">
        <v>35</v>
      </c>
      <c r="B14" s="51" t="s">
        <v>61</v>
      </c>
      <c r="C14" s="62">
        <v>5000</v>
      </c>
      <c r="D14" s="52">
        <v>1882.396</v>
      </c>
      <c r="E14" s="13">
        <f t="shared" ref="E14:E28" si="2">D14/C14*100</f>
        <v>37.647919999999999</v>
      </c>
    </row>
    <row r="15" spans="1:5" s="49" customFormat="1" ht="18.75" customHeight="1">
      <c r="A15" s="39" t="s">
        <v>36</v>
      </c>
      <c r="B15" s="51" t="s">
        <v>73</v>
      </c>
      <c r="C15" s="62">
        <v>8468</v>
      </c>
      <c r="D15" s="52">
        <v>0</v>
      </c>
      <c r="E15" s="13">
        <f t="shared" si="2"/>
        <v>0</v>
      </c>
    </row>
    <row r="16" spans="1:5" s="49" customFormat="1" ht="18.75" customHeight="1">
      <c r="A16" s="39" t="s">
        <v>49</v>
      </c>
      <c r="B16" s="51" t="s">
        <v>90</v>
      </c>
      <c r="C16" s="62">
        <f>24800-C15</f>
        <v>16332</v>
      </c>
      <c r="D16" s="52">
        <v>2000</v>
      </c>
      <c r="E16" s="13">
        <f t="shared" si="2"/>
        <v>12.245897624295861</v>
      </c>
    </row>
    <row r="17" spans="1:5" s="49" customFormat="1" ht="18.75" customHeight="1">
      <c r="A17" s="44">
        <v>2</v>
      </c>
      <c r="B17" s="50" t="s">
        <v>62</v>
      </c>
      <c r="C17" s="46">
        <f>SUM(C18:C27)</f>
        <v>351515.29600000003</v>
      </c>
      <c r="D17" s="48">
        <f>SUM(D18:D27)</f>
        <v>57990.04</v>
      </c>
      <c r="E17" s="47">
        <f t="shared" si="2"/>
        <v>16.497159770822602</v>
      </c>
    </row>
    <row r="18" spans="1:5" ht="18.75" customHeight="1">
      <c r="A18" s="53" t="s">
        <v>27</v>
      </c>
      <c r="B18" s="54" t="s">
        <v>63</v>
      </c>
      <c r="C18" s="14">
        <v>10300</v>
      </c>
      <c r="D18" s="52">
        <f>5644.495+290</f>
        <v>5934.4949999999999</v>
      </c>
      <c r="E18" s="13">
        <f t="shared" si="2"/>
        <v>57.616456310679609</v>
      </c>
    </row>
    <row r="19" spans="1:5" ht="18.75" customHeight="1">
      <c r="A19" s="53" t="s">
        <v>28</v>
      </c>
      <c r="B19" s="51" t="s">
        <v>64</v>
      </c>
      <c r="C19" s="14">
        <v>240403.946</v>
      </c>
      <c r="D19" s="52">
        <v>41896.28</v>
      </c>
      <c r="E19" s="13">
        <f t="shared" si="2"/>
        <v>17.427451045250315</v>
      </c>
    </row>
    <row r="20" spans="1:5" ht="18.75" customHeight="1">
      <c r="A20" s="53" t="s">
        <v>77</v>
      </c>
      <c r="B20" s="51" t="s">
        <v>65</v>
      </c>
      <c r="C20" s="14">
        <v>1243.3989999999999</v>
      </c>
      <c r="D20" s="52">
        <v>225.673</v>
      </c>
      <c r="E20" s="13">
        <f t="shared" si="2"/>
        <v>18.14968485578644</v>
      </c>
    </row>
    <row r="21" spans="1:5" ht="18.75" customHeight="1">
      <c r="A21" s="53" t="s">
        <v>78</v>
      </c>
      <c r="B21" s="51" t="s">
        <v>66</v>
      </c>
      <c r="C21" s="14">
        <v>828.649</v>
      </c>
      <c r="D21" s="52">
        <v>120.062</v>
      </c>
      <c r="E21" s="13">
        <f t="shared" si="2"/>
        <v>14.488884919911808</v>
      </c>
    </row>
    <row r="22" spans="1:5" ht="18.75" customHeight="1">
      <c r="A22" s="53" t="s">
        <v>79</v>
      </c>
      <c r="B22" s="51" t="s">
        <v>67</v>
      </c>
      <c r="C22" s="14">
        <v>687.61300000000006</v>
      </c>
      <c r="D22" s="52">
        <v>82.274000000000001</v>
      </c>
      <c r="E22" s="13">
        <f t="shared" si="2"/>
        <v>11.965160635415559</v>
      </c>
    </row>
    <row r="23" spans="1:5" ht="18.75" customHeight="1">
      <c r="A23" s="53" t="s">
        <v>80</v>
      </c>
      <c r="B23" s="51" t="s">
        <v>68</v>
      </c>
      <c r="C23" s="14">
        <v>3912</v>
      </c>
      <c r="D23" s="52">
        <v>0</v>
      </c>
      <c r="E23" s="13">
        <f t="shared" si="2"/>
        <v>0</v>
      </c>
    </row>
    <row r="24" spans="1:5" ht="18.75" customHeight="1">
      <c r="A24" s="53" t="s">
        <v>81</v>
      </c>
      <c r="B24" s="51" t="s">
        <v>69</v>
      </c>
      <c r="C24" s="14">
        <f>25500+2007.575+16100+18000</f>
        <v>61607.574999999997</v>
      </c>
      <c r="D24" s="52">
        <v>3999.1750000000002</v>
      </c>
      <c r="E24" s="13">
        <f t="shared" si="2"/>
        <v>6.4913689590930996</v>
      </c>
    </row>
    <row r="25" spans="1:5" ht="18.75" customHeight="1">
      <c r="A25" s="53" t="s">
        <v>82</v>
      </c>
      <c r="B25" s="51" t="s">
        <v>70</v>
      </c>
      <c r="C25" s="14">
        <f>25340.115-182.28-109.4-168.015</f>
        <v>24880.420000000002</v>
      </c>
      <c r="D25" s="52">
        <v>5458.3540000000003</v>
      </c>
      <c r="E25" s="13">
        <f t="shared" si="2"/>
        <v>21.938351523004837</v>
      </c>
    </row>
    <row r="26" spans="1:5" ht="18.75" customHeight="1">
      <c r="A26" s="53" t="s">
        <v>83</v>
      </c>
      <c r="B26" s="51" t="s">
        <v>71</v>
      </c>
      <c r="C26" s="14">
        <v>1893.655</v>
      </c>
      <c r="D26" s="52">
        <v>273.72699999999998</v>
      </c>
      <c r="E26" s="13">
        <f t="shared" si="2"/>
        <v>14.454956156216417</v>
      </c>
    </row>
    <row r="27" spans="1:5" ht="18.75" customHeight="1">
      <c r="A27" s="53" t="s">
        <v>84</v>
      </c>
      <c r="B27" s="51" t="s">
        <v>72</v>
      </c>
      <c r="C27" s="14">
        <f>1798.344+500+3000+182.28+109.4+168.015</f>
        <v>5758.0389999999998</v>
      </c>
      <c r="D27" s="55">
        <v>0</v>
      </c>
      <c r="E27" s="13">
        <f t="shared" si="2"/>
        <v>0</v>
      </c>
    </row>
    <row r="28" spans="1:5" s="49" customFormat="1" ht="18.75" customHeight="1">
      <c r="A28" s="44">
        <v>3</v>
      </c>
      <c r="B28" s="50" t="s">
        <v>74</v>
      </c>
      <c r="C28" s="46">
        <f>7003.778+100</f>
        <v>7103.7780000000002</v>
      </c>
      <c r="D28" s="52">
        <v>0</v>
      </c>
      <c r="E28" s="13">
        <f t="shared" si="2"/>
        <v>0</v>
      </c>
    </row>
    <row r="29" spans="1:5" s="49" customFormat="1" ht="18.75" customHeight="1">
      <c r="A29" s="44">
        <v>4</v>
      </c>
      <c r="B29" s="50" t="s">
        <v>87</v>
      </c>
      <c r="C29" s="46"/>
      <c r="D29" s="48">
        <v>0</v>
      </c>
      <c r="E29" s="13"/>
    </row>
    <row r="30" spans="1:5" s="49" customFormat="1" ht="18.75" customHeight="1">
      <c r="A30" s="44" t="s">
        <v>4</v>
      </c>
      <c r="B30" s="56" t="s">
        <v>75</v>
      </c>
      <c r="C30" s="46">
        <v>84937.926000000007</v>
      </c>
      <c r="D30" s="48">
        <v>19684.982</v>
      </c>
      <c r="E30" s="33">
        <f>D30/C30*100</f>
        <v>23.175727177515494</v>
      </c>
    </row>
    <row r="31" spans="1:5" s="49" customFormat="1" ht="18.75" customHeight="1">
      <c r="A31" s="211" t="s">
        <v>76</v>
      </c>
      <c r="B31" s="212"/>
      <c r="C31" s="46">
        <f>C30+C8</f>
        <v>486557</v>
      </c>
      <c r="D31" s="57">
        <f>D30+D8</f>
        <v>130144.52099999999</v>
      </c>
      <c r="E31" s="33">
        <f>D31/C31*100</f>
        <v>26.748052335080985</v>
      </c>
    </row>
    <row r="32" spans="1:5" s="15" customFormat="1">
      <c r="C32" s="213"/>
      <c r="D32" s="213"/>
      <c r="E32" s="213"/>
    </row>
    <row r="33" spans="2:5" s="15" customFormat="1">
      <c r="B33" s="37"/>
      <c r="C33" s="199"/>
      <c r="D33" s="199"/>
      <c r="E33" s="199"/>
    </row>
    <row r="34" spans="2:5" s="15" customFormat="1">
      <c r="C34" s="200"/>
      <c r="D34" s="200"/>
      <c r="E34" s="200"/>
    </row>
    <row r="35" spans="2:5" s="15" customFormat="1">
      <c r="C35" s="16"/>
      <c r="D35" s="61"/>
      <c r="E35" s="17"/>
    </row>
    <row r="36" spans="2:5" s="15" customFormat="1">
      <c r="C36" s="16"/>
      <c r="D36" s="61"/>
      <c r="E36" s="17"/>
    </row>
    <row r="37" spans="2:5" s="15" customFormat="1">
      <c r="C37" s="16"/>
      <c r="D37" s="61"/>
      <c r="E37" s="17"/>
    </row>
    <row r="38" spans="2:5" s="15" customFormat="1">
      <c r="C38" s="16"/>
      <c r="D38" s="61"/>
      <c r="E38" s="17"/>
    </row>
    <row r="39" spans="2:5" s="15" customFormat="1">
      <c r="C39" s="16"/>
      <c r="E39" s="17"/>
    </row>
    <row r="40" spans="2:5" s="15" customFormat="1">
      <c r="B40" s="37"/>
      <c r="C40" s="181"/>
      <c r="D40" s="181"/>
      <c r="E40" s="181"/>
    </row>
  </sheetData>
  <mergeCells count="13">
    <mergeCell ref="C40:E40"/>
    <mergeCell ref="A2:E2"/>
    <mergeCell ref="A3:E3"/>
    <mergeCell ref="A4:E4"/>
    <mergeCell ref="D5:E5"/>
    <mergeCell ref="A6:A7"/>
    <mergeCell ref="B6:B7"/>
    <mergeCell ref="C6:C7"/>
    <mergeCell ref="D6:E6"/>
    <mergeCell ref="C34:E34"/>
    <mergeCell ref="A31:B31"/>
    <mergeCell ref="C32:E32"/>
    <mergeCell ref="C33:E33"/>
  </mergeCells>
  <printOptions horizontalCentered="1"/>
  <pageMargins left="0.43307086614173229" right="0" top="0.74803149606299213" bottom="0.74803149606299213" header="0.31496062992125984" footer="0.31496062992125984"/>
  <pageSetup paperSize="9" scale="70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workbookViewId="0">
      <selection activeCell="B22" sqref="B22"/>
    </sheetView>
  </sheetViews>
  <sheetFormatPr defaultRowHeight="18.75"/>
  <cols>
    <col min="1" max="1" width="9.88671875" style="75" customWidth="1"/>
    <col min="2" max="2" width="59.44140625" style="75" customWidth="1"/>
    <col min="3" max="3" width="25.6640625" style="94" customWidth="1"/>
    <col min="4" max="5" width="20.5546875" style="75" customWidth="1"/>
    <col min="6" max="6" width="18.6640625" style="75" customWidth="1"/>
    <col min="7" max="7" width="14.5546875" style="75" bestFit="1" customWidth="1"/>
    <col min="8" max="255" width="9.109375" style="75"/>
    <col min="256" max="256" width="9.88671875" style="75" customWidth="1"/>
    <col min="257" max="257" width="9.44140625" style="75" bestFit="1" customWidth="1"/>
    <col min="258" max="258" width="59.44140625" style="75" customWidth="1"/>
    <col min="259" max="259" width="25.6640625" style="75" customWidth="1"/>
    <col min="260" max="260" width="20.5546875" style="75" customWidth="1"/>
    <col min="261" max="261" width="18.6640625" style="75" customWidth="1"/>
    <col min="262" max="262" width="14.5546875" style="75" bestFit="1" customWidth="1"/>
    <col min="263" max="263" width="17.33203125" style="75" customWidth="1"/>
    <col min="264" max="511" width="9.109375" style="75"/>
    <col min="512" max="512" width="9.88671875" style="75" customWidth="1"/>
    <col min="513" max="513" width="9.44140625" style="75" bestFit="1" customWidth="1"/>
    <col min="514" max="514" width="59.44140625" style="75" customWidth="1"/>
    <col min="515" max="515" width="25.6640625" style="75" customWidth="1"/>
    <col min="516" max="516" width="20.5546875" style="75" customWidth="1"/>
    <col min="517" max="517" width="18.6640625" style="75" customWidth="1"/>
    <col min="518" max="518" width="14.5546875" style="75" bestFit="1" customWidth="1"/>
    <col min="519" max="519" width="17.33203125" style="75" customWidth="1"/>
    <col min="520" max="767" width="9.109375" style="75"/>
    <col min="768" max="768" width="9.88671875" style="75" customWidth="1"/>
    <col min="769" max="769" width="9.44140625" style="75" bestFit="1" customWidth="1"/>
    <col min="770" max="770" width="59.44140625" style="75" customWidth="1"/>
    <col min="771" max="771" width="25.6640625" style="75" customWidth="1"/>
    <col min="772" max="772" width="20.5546875" style="75" customWidth="1"/>
    <col min="773" max="773" width="18.6640625" style="75" customWidth="1"/>
    <col min="774" max="774" width="14.5546875" style="75" bestFit="1" customWidth="1"/>
    <col min="775" max="775" width="17.33203125" style="75" customWidth="1"/>
    <col min="776" max="1023" width="9.109375" style="75"/>
    <col min="1024" max="1024" width="9.88671875" style="75" customWidth="1"/>
    <col min="1025" max="1025" width="9.44140625" style="75" bestFit="1" customWidth="1"/>
    <col min="1026" max="1026" width="59.44140625" style="75" customWidth="1"/>
    <col min="1027" max="1027" width="25.6640625" style="75" customWidth="1"/>
    <col min="1028" max="1028" width="20.5546875" style="75" customWidth="1"/>
    <col min="1029" max="1029" width="18.6640625" style="75" customWidth="1"/>
    <col min="1030" max="1030" width="14.5546875" style="75" bestFit="1" customWidth="1"/>
    <col min="1031" max="1031" width="17.33203125" style="75" customWidth="1"/>
    <col min="1032" max="1279" width="9.109375" style="75"/>
    <col min="1280" max="1280" width="9.88671875" style="75" customWidth="1"/>
    <col min="1281" max="1281" width="9.44140625" style="75" bestFit="1" customWidth="1"/>
    <col min="1282" max="1282" width="59.44140625" style="75" customWidth="1"/>
    <col min="1283" max="1283" width="25.6640625" style="75" customWidth="1"/>
    <col min="1284" max="1284" width="20.5546875" style="75" customWidth="1"/>
    <col min="1285" max="1285" width="18.6640625" style="75" customWidth="1"/>
    <col min="1286" max="1286" width="14.5546875" style="75" bestFit="1" customWidth="1"/>
    <col min="1287" max="1287" width="17.33203125" style="75" customWidth="1"/>
    <col min="1288" max="1535" width="9.109375" style="75"/>
    <col min="1536" max="1536" width="9.88671875" style="75" customWidth="1"/>
    <col min="1537" max="1537" width="9.44140625" style="75" bestFit="1" customWidth="1"/>
    <col min="1538" max="1538" width="59.44140625" style="75" customWidth="1"/>
    <col min="1539" max="1539" width="25.6640625" style="75" customWidth="1"/>
    <col min="1540" max="1540" width="20.5546875" style="75" customWidth="1"/>
    <col min="1541" max="1541" width="18.6640625" style="75" customWidth="1"/>
    <col min="1542" max="1542" width="14.5546875" style="75" bestFit="1" customWidth="1"/>
    <col min="1543" max="1543" width="17.33203125" style="75" customWidth="1"/>
    <col min="1544" max="1791" width="9.109375" style="75"/>
    <col min="1792" max="1792" width="9.88671875" style="75" customWidth="1"/>
    <col min="1793" max="1793" width="9.44140625" style="75" bestFit="1" customWidth="1"/>
    <col min="1794" max="1794" width="59.44140625" style="75" customWidth="1"/>
    <col min="1795" max="1795" width="25.6640625" style="75" customWidth="1"/>
    <col min="1796" max="1796" width="20.5546875" style="75" customWidth="1"/>
    <col min="1797" max="1797" width="18.6640625" style="75" customWidth="1"/>
    <col min="1798" max="1798" width="14.5546875" style="75" bestFit="1" customWidth="1"/>
    <col min="1799" max="1799" width="17.33203125" style="75" customWidth="1"/>
    <col min="1800" max="2047" width="9.109375" style="75"/>
    <col min="2048" max="2048" width="9.88671875" style="75" customWidth="1"/>
    <col min="2049" max="2049" width="9.44140625" style="75" bestFit="1" customWidth="1"/>
    <col min="2050" max="2050" width="59.44140625" style="75" customWidth="1"/>
    <col min="2051" max="2051" width="25.6640625" style="75" customWidth="1"/>
    <col min="2052" max="2052" width="20.5546875" style="75" customWidth="1"/>
    <col min="2053" max="2053" width="18.6640625" style="75" customWidth="1"/>
    <col min="2054" max="2054" width="14.5546875" style="75" bestFit="1" customWidth="1"/>
    <col min="2055" max="2055" width="17.33203125" style="75" customWidth="1"/>
    <col min="2056" max="2303" width="9.109375" style="75"/>
    <col min="2304" max="2304" width="9.88671875" style="75" customWidth="1"/>
    <col min="2305" max="2305" width="9.44140625" style="75" bestFit="1" customWidth="1"/>
    <col min="2306" max="2306" width="59.44140625" style="75" customWidth="1"/>
    <col min="2307" max="2307" width="25.6640625" style="75" customWidth="1"/>
    <col min="2308" max="2308" width="20.5546875" style="75" customWidth="1"/>
    <col min="2309" max="2309" width="18.6640625" style="75" customWidth="1"/>
    <col min="2310" max="2310" width="14.5546875" style="75" bestFit="1" customWidth="1"/>
    <col min="2311" max="2311" width="17.33203125" style="75" customWidth="1"/>
    <col min="2312" max="2559" width="9.109375" style="75"/>
    <col min="2560" max="2560" width="9.88671875" style="75" customWidth="1"/>
    <col min="2561" max="2561" width="9.44140625" style="75" bestFit="1" customWidth="1"/>
    <col min="2562" max="2562" width="59.44140625" style="75" customWidth="1"/>
    <col min="2563" max="2563" width="25.6640625" style="75" customWidth="1"/>
    <col min="2564" max="2564" width="20.5546875" style="75" customWidth="1"/>
    <col min="2565" max="2565" width="18.6640625" style="75" customWidth="1"/>
    <col min="2566" max="2566" width="14.5546875" style="75" bestFit="1" customWidth="1"/>
    <col min="2567" max="2567" width="17.33203125" style="75" customWidth="1"/>
    <col min="2568" max="2815" width="9.109375" style="75"/>
    <col min="2816" max="2816" width="9.88671875" style="75" customWidth="1"/>
    <col min="2817" max="2817" width="9.44140625" style="75" bestFit="1" customWidth="1"/>
    <col min="2818" max="2818" width="59.44140625" style="75" customWidth="1"/>
    <col min="2819" max="2819" width="25.6640625" style="75" customWidth="1"/>
    <col min="2820" max="2820" width="20.5546875" style="75" customWidth="1"/>
    <col min="2821" max="2821" width="18.6640625" style="75" customWidth="1"/>
    <col min="2822" max="2822" width="14.5546875" style="75" bestFit="1" customWidth="1"/>
    <col min="2823" max="2823" width="17.33203125" style="75" customWidth="1"/>
    <col min="2824" max="3071" width="9.109375" style="75"/>
    <col min="3072" max="3072" width="9.88671875" style="75" customWidth="1"/>
    <col min="3073" max="3073" width="9.44140625" style="75" bestFit="1" customWidth="1"/>
    <col min="3074" max="3074" width="59.44140625" style="75" customWidth="1"/>
    <col min="3075" max="3075" width="25.6640625" style="75" customWidth="1"/>
    <col min="3076" max="3076" width="20.5546875" style="75" customWidth="1"/>
    <col min="3077" max="3077" width="18.6640625" style="75" customWidth="1"/>
    <col min="3078" max="3078" width="14.5546875" style="75" bestFit="1" customWidth="1"/>
    <col min="3079" max="3079" width="17.33203125" style="75" customWidth="1"/>
    <col min="3080" max="3327" width="9.109375" style="75"/>
    <col min="3328" max="3328" width="9.88671875" style="75" customWidth="1"/>
    <col min="3329" max="3329" width="9.44140625" style="75" bestFit="1" customWidth="1"/>
    <col min="3330" max="3330" width="59.44140625" style="75" customWidth="1"/>
    <col min="3331" max="3331" width="25.6640625" style="75" customWidth="1"/>
    <col min="3332" max="3332" width="20.5546875" style="75" customWidth="1"/>
    <col min="3333" max="3333" width="18.6640625" style="75" customWidth="1"/>
    <col min="3334" max="3334" width="14.5546875" style="75" bestFit="1" customWidth="1"/>
    <col min="3335" max="3335" width="17.33203125" style="75" customWidth="1"/>
    <col min="3336" max="3583" width="9.109375" style="75"/>
    <col min="3584" max="3584" width="9.88671875" style="75" customWidth="1"/>
    <col min="3585" max="3585" width="9.44140625" style="75" bestFit="1" customWidth="1"/>
    <col min="3586" max="3586" width="59.44140625" style="75" customWidth="1"/>
    <col min="3587" max="3587" width="25.6640625" style="75" customWidth="1"/>
    <col min="3588" max="3588" width="20.5546875" style="75" customWidth="1"/>
    <col min="3589" max="3589" width="18.6640625" style="75" customWidth="1"/>
    <col min="3590" max="3590" width="14.5546875" style="75" bestFit="1" customWidth="1"/>
    <col min="3591" max="3591" width="17.33203125" style="75" customWidth="1"/>
    <col min="3592" max="3839" width="9.109375" style="75"/>
    <col min="3840" max="3840" width="9.88671875" style="75" customWidth="1"/>
    <col min="3841" max="3841" width="9.44140625" style="75" bestFit="1" customWidth="1"/>
    <col min="3842" max="3842" width="59.44140625" style="75" customWidth="1"/>
    <col min="3843" max="3843" width="25.6640625" style="75" customWidth="1"/>
    <col min="3844" max="3844" width="20.5546875" style="75" customWidth="1"/>
    <col min="3845" max="3845" width="18.6640625" style="75" customWidth="1"/>
    <col min="3846" max="3846" width="14.5546875" style="75" bestFit="1" customWidth="1"/>
    <col min="3847" max="3847" width="17.33203125" style="75" customWidth="1"/>
    <col min="3848" max="4095" width="9.109375" style="75"/>
    <col min="4096" max="4096" width="9.88671875" style="75" customWidth="1"/>
    <col min="4097" max="4097" width="9.44140625" style="75" bestFit="1" customWidth="1"/>
    <col min="4098" max="4098" width="59.44140625" style="75" customWidth="1"/>
    <col min="4099" max="4099" width="25.6640625" style="75" customWidth="1"/>
    <col min="4100" max="4100" width="20.5546875" style="75" customWidth="1"/>
    <col min="4101" max="4101" width="18.6640625" style="75" customWidth="1"/>
    <col min="4102" max="4102" width="14.5546875" style="75" bestFit="1" customWidth="1"/>
    <col min="4103" max="4103" width="17.33203125" style="75" customWidth="1"/>
    <col min="4104" max="4351" width="9.109375" style="75"/>
    <col min="4352" max="4352" width="9.88671875" style="75" customWidth="1"/>
    <col min="4353" max="4353" width="9.44140625" style="75" bestFit="1" customWidth="1"/>
    <col min="4354" max="4354" width="59.44140625" style="75" customWidth="1"/>
    <col min="4355" max="4355" width="25.6640625" style="75" customWidth="1"/>
    <col min="4356" max="4356" width="20.5546875" style="75" customWidth="1"/>
    <col min="4357" max="4357" width="18.6640625" style="75" customWidth="1"/>
    <col min="4358" max="4358" width="14.5546875" style="75" bestFit="1" customWidth="1"/>
    <col min="4359" max="4359" width="17.33203125" style="75" customWidth="1"/>
    <col min="4360" max="4607" width="9.109375" style="75"/>
    <col min="4608" max="4608" width="9.88671875" style="75" customWidth="1"/>
    <col min="4609" max="4609" width="9.44140625" style="75" bestFit="1" customWidth="1"/>
    <col min="4610" max="4610" width="59.44140625" style="75" customWidth="1"/>
    <col min="4611" max="4611" width="25.6640625" style="75" customWidth="1"/>
    <col min="4612" max="4612" width="20.5546875" style="75" customWidth="1"/>
    <col min="4613" max="4613" width="18.6640625" style="75" customWidth="1"/>
    <col min="4614" max="4614" width="14.5546875" style="75" bestFit="1" customWidth="1"/>
    <col min="4615" max="4615" width="17.33203125" style="75" customWidth="1"/>
    <col min="4616" max="4863" width="9.109375" style="75"/>
    <col min="4864" max="4864" width="9.88671875" style="75" customWidth="1"/>
    <col min="4865" max="4865" width="9.44140625" style="75" bestFit="1" customWidth="1"/>
    <col min="4866" max="4866" width="59.44140625" style="75" customWidth="1"/>
    <col min="4867" max="4867" width="25.6640625" style="75" customWidth="1"/>
    <col min="4868" max="4868" width="20.5546875" style="75" customWidth="1"/>
    <col min="4869" max="4869" width="18.6640625" style="75" customWidth="1"/>
    <col min="4870" max="4870" width="14.5546875" style="75" bestFit="1" customWidth="1"/>
    <col min="4871" max="4871" width="17.33203125" style="75" customWidth="1"/>
    <col min="4872" max="5119" width="9.109375" style="75"/>
    <col min="5120" max="5120" width="9.88671875" style="75" customWidth="1"/>
    <col min="5121" max="5121" width="9.44140625" style="75" bestFit="1" customWidth="1"/>
    <col min="5122" max="5122" width="59.44140625" style="75" customWidth="1"/>
    <col min="5123" max="5123" width="25.6640625" style="75" customWidth="1"/>
    <col min="5124" max="5124" width="20.5546875" style="75" customWidth="1"/>
    <col min="5125" max="5125" width="18.6640625" style="75" customWidth="1"/>
    <col min="5126" max="5126" width="14.5546875" style="75" bestFit="1" customWidth="1"/>
    <col min="5127" max="5127" width="17.33203125" style="75" customWidth="1"/>
    <col min="5128" max="5375" width="9.109375" style="75"/>
    <col min="5376" max="5376" width="9.88671875" style="75" customWidth="1"/>
    <col min="5377" max="5377" width="9.44140625" style="75" bestFit="1" customWidth="1"/>
    <col min="5378" max="5378" width="59.44140625" style="75" customWidth="1"/>
    <col min="5379" max="5379" width="25.6640625" style="75" customWidth="1"/>
    <col min="5380" max="5380" width="20.5546875" style="75" customWidth="1"/>
    <col min="5381" max="5381" width="18.6640625" style="75" customWidth="1"/>
    <col min="5382" max="5382" width="14.5546875" style="75" bestFit="1" customWidth="1"/>
    <col min="5383" max="5383" width="17.33203125" style="75" customWidth="1"/>
    <col min="5384" max="5631" width="9.109375" style="75"/>
    <col min="5632" max="5632" width="9.88671875" style="75" customWidth="1"/>
    <col min="5633" max="5633" width="9.44140625" style="75" bestFit="1" customWidth="1"/>
    <col min="5634" max="5634" width="59.44140625" style="75" customWidth="1"/>
    <col min="5635" max="5635" width="25.6640625" style="75" customWidth="1"/>
    <col min="5636" max="5636" width="20.5546875" style="75" customWidth="1"/>
    <col min="5637" max="5637" width="18.6640625" style="75" customWidth="1"/>
    <col min="5638" max="5638" width="14.5546875" style="75" bestFit="1" customWidth="1"/>
    <col min="5639" max="5639" width="17.33203125" style="75" customWidth="1"/>
    <col min="5640" max="5887" width="9.109375" style="75"/>
    <col min="5888" max="5888" width="9.88671875" style="75" customWidth="1"/>
    <col min="5889" max="5889" width="9.44140625" style="75" bestFit="1" customWidth="1"/>
    <col min="5890" max="5890" width="59.44140625" style="75" customWidth="1"/>
    <col min="5891" max="5891" width="25.6640625" style="75" customWidth="1"/>
    <col min="5892" max="5892" width="20.5546875" style="75" customWidth="1"/>
    <col min="5893" max="5893" width="18.6640625" style="75" customWidth="1"/>
    <col min="5894" max="5894" width="14.5546875" style="75" bestFit="1" customWidth="1"/>
    <col min="5895" max="5895" width="17.33203125" style="75" customWidth="1"/>
    <col min="5896" max="6143" width="9.109375" style="75"/>
    <col min="6144" max="6144" width="9.88671875" style="75" customWidth="1"/>
    <col min="6145" max="6145" width="9.44140625" style="75" bestFit="1" customWidth="1"/>
    <col min="6146" max="6146" width="59.44140625" style="75" customWidth="1"/>
    <col min="6147" max="6147" width="25.6640625" style="75" customWidth="1"/>
    <col min="6148" max="6148" width="20.5546875" style="75" customWidth="1"/>
    <col min="6149" max="6149" width="18.6640625" style="75" customWidth="1"/>
    <col min="6150" max="6150" width="14.5546875" style="75" bestFit="1" customWidth="1"/>
    <col min="6151" max="6151" width="17.33203125" style="75" customWidth="1"/>
    <col min="6152" max="6399" width="9.109375" style="75"/>
    <col min="6400" max="6400" width="9.88671875" style="75" customWidth="1"/>
    <col min="6401" max="6401" width="9.44140625" style="75" bestFit="1" customWidth="1"/>
    <col min="6402" max="6402" width="59.44140625" style="75" customWidth="1"/>
    <col min="6403" max="6403" width="25.6640625" style="75" customWidth="1"/>
    <col min="6404" max="6404" width="20.5546875" style="75" customWidth="1"/>
    <col min="6405" max="6405" width="18.6640625" style="75" customWidth="1"/>
    <col min="6406" max="6406" width="14.5546875" style="75" bestFit="1" customWidth="1"/>
    <col min="6407" max="6407" width="17.33203125" style="75" customWidth="1"/>
    <col min="6408" max="6655" width="9.109375" style="75"/>
    <col min="6656" max="6656" width="9.88671875" style="75" customWidth="1"/>
    <col min="6657" max="6657" width="9.44140625" style="75" bestFit="1" customWidth="1"/>
    <col min="6658" max="6658" width="59.44140625" style="75" customWidth="1"/>
    <col min="6659" max="6659" width="25.6640625" style="75" customWidth="1"/>
    <col min="6660" max="6660" width="20.5546875" style="75" customWidth="1"/>
    <col min="6661" max="6661" width="18.6640625" style="75" customWidth="1"/>
    <col min="6662" max="6662" width="14.5546875" style="75" bestFit="1" customWidth="1"/>
    <col min="6663" max="6663" width="17.33203125" style="75" customWidth="1"/>
    <col min="6664" max="6911" width="9.109375" style="75"/>
    <col min="6912" max="6912" width="9.88671875" style="75" customWidth="1"/>
    <col min="6913" max="6913" width="9.44140625" style="75" bestFit="1" customWidth="1"/>
    <col min="6914" max="6914" width="59.44140625" style="75" customWidth="1"/>
    <col min="6915" max="6915" width="25.6640625" style="75" customWidth="1"/>
    <col min="6916" max="6916" width="20.5546875" style="75" customWidth="1"/>
    <col min="6917" max="6917" width="18.6640625" style="75" customWidth="1"/>
    <col min="6918" max="6918" width="14.5546875" style="75" bestFit="1" customWidth="1"/>
    <col min="6919" max="6919" width="17.33203125" style="75" customWidth="1"/>
    <col min="6920" max="7167" width="9.109375" style="75"/>
    <col min="7168" max="7168" width="9.88671875" style="75" customWidth="1"/>
    <col min="7169" max="7169" width="9.44140625" style="75" bestFit="1" customWidth="1"/>
    <col min="7170" max="7170" width="59.44140625" style="75" customWidth="1"/>
    <col min="7171" max="7171" width="25.6640625" style="75" customWidth="1"/>
    <col min="7172" max="7172" width="20.5546875" style="75" customWidth="1"/>
    <col min="7173" max="7173" width="18.6640625" style="75" customWidth="1"/>
    <col min="7174" max="7174" width="14.5546875" style="75" bestFit="1" customWidth="1"/>
    <col min="7175" max="7175" width="17.33203125" style="75" customWidth="1"/>
    <col min="7176" max="7423" width="9.109375" style="75"/>
    <col min="7424" max="7424" width="9.88671875" style="75" customWidth="1"/>
    <col min="7425" max="7425" width="9.44140625" style="75" bestFit="1" customWidth="1"/>
    <col min="7426" max="7426" width="59.44140625" style="75" customWidth="1"/>
    <col min="7427" max="7427" width="25.6640625" style="75" customWidth="1"/>
    <col min="7428" max="7428" width="20.5546875" style="75" customWidth="1"/>
    <col min="7429" max="7429" width="18.6640625" style="75" customWidth="1"/>
    <col min="7430" max="7430" width="14.5546875" style="75" bestFit="1" customWidth="1"/>
    <col min="7431" max="7431" width="17.33203125" style="75" customWidth="1"/>
    <col min="7432" max="7679" width="9.109375" style="75"/>
    <col min="7680" max="7680" width="9.88671875" style="75" customWidth="1"/>
    <col min="7681" max="7681" width="9.44140625" style="75" bestFit="1" customWidth="1"/>
    <col min="7682" max="7682" width="59.44140625" style="75" customWidth="1"/>
    <col min="7683" max="7683" width="25.6640625" style="75" customWidth="1"/>
    <col min="7684" max="7684" width="20.5546875" style="75" customWidth="1"/>
    <col min="7685" max="7685" width="18.6640625" style="75" customWidth="1"/>
    <col min="7686" max="7686" width="14.5546875" style="75" bestFit="1" customWidth="1"/>
    <col min="7687" max="7687" width="17.33203125" style="75" customWidth="1"/>
    <col min="7688" max="7935" width="9.109375" style="75"/>
    <col min="7936" max="7936" width="9.88671875" style="75" customWidth="1"/>
    <col min="7937" max="7937" width="9.44140625" style="75" bestFit="1" customWidth="1"/>
    <col min="7938" max="7938" width="59.44140625" style="75" customWidth="1"/>
    <col min="7939" max="7939" width="25.6640625" style="75" customWidth="1"/>
    <col min="7940" max="7940" width="20.5546875" style="75" customWidth="1"/>
    <col min="7941" max="7941" width="18.6640625" style="75" customWidth="1"/>
    <col min="7942" max="7942" width="14.5546875" style="75" bestFit="1" customWidth="1"/>
    <col min="7943" max="7943" width="17.33203125" style="75" customWidth="1"/>
    <col min="7944" max="8191" width="9.109375" style="75"/>
    <col min="8192" max="8192" width="9.88671875" style="75" customWidth="1"/>
    <col min="8193" max="8193" width="9.44140625" style="75" bestFit="1" customWidth="1"/>
    <col min="8194" max="8194" width="59.44140625" style="75" customWidth="1"/>
    <col min="8195" max="8195" width="25.6640625" style="75" customWidth="1"/>
    <col min="8196" max="8196" width="20.5546875" style="75" customWidth="1"/>
    <col min="8197" max="8197" width="18.6640625" style="75" customWidth="1"/>
    <col min="8198" max="8198" width="14.5546875" style="75" bestFit="1" customWidth="1"/>
    <col min="8199" max="8199" width="17.33203125" style="75" customWidth="1"/>
    <col min="8200" max="8447" width="9.109375" style="75"/>
    <col min="8448" max="8448" width="9.88671875" style="75" customWidth="1"/>
    <col min="8449" max="8449" width="9.44140625" style="75" bestFit="1" customWidth="1"/>
    <col min="8450" max="8450" width="59.44140625" style="75" customWidth="1"/>
    <col min="8451" max="8451" width="25.6640625" style="75" customWidth="1"/>
    <col min="8452" max="8452" width="20.5546875" style="75" customWidth="1"/>
    <col min="8453" max="8453" width="18.6640625" style="75" customWidth="1"/>
    <col min="8454" max="8454" width="14.5546875" style="75" bestFit="1" customWidth="1"/>
    <col min="8455" max="8455" width="17.33203125" style="75" customWidth="1"/>
    <col min="8456" max="8703" width="9.109375" style="75"/>
    <col min="8704" max="8704" width="9.88671875" style="75" customWidth="1"/>
    <col min="8705" max="8705" width="9.44140625" style="75" bestFit="1" customWidth="1"/>
    <col min="8706" max="8706" width="59.44140625" style="75" customWidth="1"/>
    <col min="8707" max="8707" width="25.6640625" style="75" customWidth="1"/>
    <col min="8708" max="8708" width="20.5546875" style="75" customWidth="1"/>
    <col min="8709" max="8709" width="18.6640625" style="75" customWidth="1"/>
    <col min="8710" max="8710" width="14.5546875" style="75" bestFit="1" customWidth="1"/>
    <col min="8711" max="8711" width="17.33203125" style="75" customWidth="1"/>
    <col min="8712" max="8959" width="9.109375" style="75"/>
    <col min="8960" max="8960" width="9.88671875" style="75" customWidth="1"/>
    <col min="8961" max="8961" width="9.44140625" style="75" bestFit="1" customWidth="1"/>
    <col min="8962" max="8962" width="59.44140625" style="75" customWidth="1"/>
    <col min="8963" max="8963" width="25.6640625" style="75" customWidth="1"/>
    <col min="8964" max="8964" width="20.5546875" style="75" customWidth="1"/>
    <col min="8965" max="8965" width="18.6640625" style="75" customWidth="1"/>
    <col min="8966" max="8966" width="14.5546875" style="75" bestFit="1" customWidth="1"/>
    <col min="8967" max="8967" width="17.33203125" style="75" customWidth="1"/>
    <col min="8968" max="9215" width="9.109375" style="75"/>
    <col min="9216" max="9216" width="9.88671875" style="75" customWidth="1"/>
    <col min="9217" max="9217" width="9.44140625" style="75" bestFit="1" customWidth="1"/>
    <col min="9218" max="9218" width="59.44140625" style="75" customWidth="1"/>
    <col min="9219" max="9219" width="25.6640625" style="75" customWidth="1"/>
    <col min="9220" max="9220" width="20.5546875" style="75" customWidth="1"/>
    <col min="9221" max="9221" width="18.6640625" style="75" customWidth="1"/>
    <col min="9222" max="9222" width="14.5546875" style="75" bestFit="1" customWidth="1"/>
    <col min="9223" max="9223" width="17.33203125" style="75" customWidth="1"/>
    <col min="9224" max="9471" width="9.109375" style="75"/>
    <col min="9472" max="9472" width="9.88671875" style="75" customWidth="1"/>
    <col min="9473" max="9473" width="9.44140625" style="75" bestFit="1" customWidth="1"/>
    <col min="9474" max="9474" width="59.44140625" style="75" customWidth="1"/>
    <col min="9475" max="9475" width="25.6640625" style="75" customWidth="1"/>
    <col min="9476" max="9476" width="20.5546875" style="75" customWidth="1"/>
    <col min="9477" max="9477" width="18.6640625" style="75" customWidth="1"/>
    <col min="9478" max="9478" width="14.5546875" style="75" bestFit="1" customWidth="1"/>
    <col min="9479" max="9479" width="17.33203125" style="75" customWidth="1"/>
    <col min="9480" max="9727" width="9.109375" style="75"/>
    <col min="9728" max="9728" width="9.88671875" style="75" customWidth="1"/>
    <col min="9729" max="9729" width="9.44140625" style="75" bestFit="1" customWidth="1"/>
    <col min="9730" max="9730" width="59.44140625" style="75" customWidth="1"/>
    <col min="9731" max="9731" width="25.6640625" style="75" customWidth="1"/>
    <col min="9732" max="9732" width="20.5546875" style="75" customWidth="1"/>
    <col min="9733" max="9733" width="18.6640625" style="75" customWidth="1"/>
    <col min="9734" max="9734" width="14.5546875" style="75" bestFit="1" customWidth="1"/>
    <col min="9735" max="9735" width="17.33203125" style="75" customWidth="1"/>
    <col min="9736" max="9983" width="9.109375" style="75"/>
    <col min="9984" max="9984" width="9.88671875" style="75" customWidth="1"/>
    <col min="9985" max="9985" width="9.44140625" style="75" bestFit="1" customWidth="1"/>
    <col min="9986" max="9986" width="59.44140625" style="75" customWidth="1"/>
    <col min="9987" max="9987" width="25.6640625" style="75" customWidth="1"/>
    <col min="9988" max="9988" width="20.5546875" style="75" customWidth="1"/>
    <col min="9989" max="9989" width="18.6640625" style="75" customWidth="1"/>
    <col min="9990" max="9990" width="14.5546875" style="75" bestFit="1" customWidth="1"/>
    <col min="9991" max="9991" width="17.33203125" style="75" customWidth="1"/>
    <col min="9992" max="10239" width="9.109375" style="75"/>
    <col min="10240" max="10240" width="9.88671875" style="75" customWidth="1"/>
    <col min="10241" max="10241" width="9.44140625" style="75" bestFit="1" customWidth="1"/>
    <col min="10242" max="10242" width="59.44140625" style="75" customWidth="1"/>
    <col min="10243" max="10243" width="25.6640625" style="75" customWidth="1"/>
    <col min="10244" max="10244" width="20.5546875" style="75" customWidth="1"/>
    <col min="10245" max="10245" width="18.6640625" style="75" customWidth="1"/>
    <col min="10246" max="10246" width="14.5546875" style="75" bestFit="1" customWidth="1"/>
    <col min="10247" max="10247" width="17.33203125" style="75" customWidth="1"/>
    <col min="10248" max="10495" width="9.109375" style="75"/>
    <col min="10496" max="10496" width="9.88671875" style="75" customWidth="1"/>
    <col min="10497" max="10497" width="9.44140625" style="75" bestFit="1" customWidth="1"/>
    <col min="10498" max="10498" width="59.44140625" style="75" customWidth="1"/>
    <col min="10499" max="10499" width="25.6640625" style="75" customWidth="1"/>
    <col min="10500" max="10500" width="20.5546875" style="75" customWidth="1"/>
    <col min="10501" max="10501" width="18.6640625" style="75" customWidth="1"/>
    <col min="10502" max="10502" width="14.5546875" style="75" bestFit="1" customWidth="1"/>
    <col min="10503" max="10503" width="17.33203125" style="75" customWidth="1"/>
    <col min="10504" max="10751" width="9.109375" style="75"/>
    <col min="10752" max="10752" width="9.88671875" style="75" customWidth="1"/>
    <col min="10753" max="10753" width="9.44140625" style="75" bestFit="1" customWidth="1"/>
    <col min="10754" max="10754" width="59.44140625" style="75" customWidth="1"/>
    <col min="10755" max="10755" width="25.6640625" style="75" customWidth="1"/>
    <col min="10756" max="10756" width="20.5546875" style="75" customWidth="1"/>
    <col min="10757" max="10757" width="18.6640625" style="75" customWidth="1"/>
    <col min="10758" max="10758" width="14.5546875" style="75" bestFit="1" customWidth="1"/>
    <col min="10759" max="10759" width="17.33203125" style="75" customWidth="1"/>
    <col min="10760" max="11007" width="9.109375" style="75"/>
    <col min="11008" max="11008" width="9.88671875" style="75" customWidth="1"/>
    <col min="11009" max="11009" width="9.44140625" style="75" bestFit="1" customWidth="1"/>
    <col min="11010" max="11010" width="59.44140625" style="75" customWidth="1"/>
    <col min="11011" max="11011" width="25.6640625" style="75" customWidth="1"/>
    <col min="11012" max="11012" width="20.5546875" style="75" customWidth="1"/>
    <col min="11013" max="11013" width="18.6640625" style="75" customWidth="1"/>
    <col min="11014" max="11014" width="14.5546875" style="75" bestFit="1" customWidth="1"/>
    <col min="11015" max="11015" width="17.33203125" style="75" customWidth="1"/>
    <col min="11016" max="11263" width="9.109375" style="75"/>
    <col min="11264" max="11264" width="9.88671875" style="75" customWidth="1"/>
    <col min="11265" max="11265" width="9.44140625" style="75" bestFit="1" customWidth="1"/>
    <col min="11266" max="11266" width="59.44140625" style="75" customWidth="1"/>
    <col min="11267" max="11267" width="25.6640625" style="75" customWidth="1"/>
    <col min="11268" max="11268" width="20.5546875" style="75" customWidth="1"/>
    <col min="11269" max="11269" width="18.6640625" style="75" customWidth="1"/>
    <col min="11270" max="11270" width="14.5546875" style="75" bestFit="1" customWidth="1"/>
    <col min="11271" max="11271" width="17.33203125" style="75" customWidth="1"/>
    <col min="11272" max="11519" width="9.109375" style="75"/>
    <col min="11520" max="11520" width="9.88671875" style="75" customWidth="1"/>
    <col min="11521" max="11521" width="9.44140625" style="75" bestFit="1" customWidth="1"/>
    <col min="11522" max="11522" width="59.44140625" style="75" customWidth="1"/>
    <col min="11523" max="11523" width="25.6640625" style="75" customWidth="1"/>
    <col min="11524" max="11524" width="20.5546875" style="75" customWidth="1"/>
    <col min="11525" max="11525" width="18.6640625" style="75" customWidth="1"/>
    <col min="11526" max="11526" width="14.5546875" style="75" bestFit="1" customWidth="1"/>
    <col min="11527" max="11527" width="17.33203125" style="75" customWidth="1"/>
    <col min="11528" max="11775" width="9.109375" style="75"/>
    <col min="11776" max="11776" width="9.88671875" style="75" customWidth="1"/>
    <col min="11777" max="11777" width="9.44140625" style="75" bestFit="1" customWidth="1"/>
    <col min="11778" max="11778" width="59.44140625" style="75" customWidth="1"/>
    <col min="11779" max="11779" width="25.6640625" style="75" customWidth="1"/>
    <col min="11780" max="11780" width="20.5546875" style="75" customWidth="1"/>
    <col min="11781" max="11781" width="18.6640625" style="75" customWidth="1"/>
    <col min="11782" max="11782" width="14.5546875" style="75" bestFit="1" customWidth="1"/>
    <col min="11783" max="11783" width="17.33203125" style="75" customWidth="1"/>
    <col min="11784" max="12031" width="9.109375" style="75"/>
    <col min="12032" max="12032" width="9.88671875" style="75" customWidth="1"/>
    <col min="12033" max="12033" width="9.44140625" style="75" bestFit="1" customWidth="1"/>
    <col min="12034" max="12034" width="59.44140625" style="75" customWidth="1"/>
    <col min="12035" max="12035" width="25.6640625" style="75" customWidth="1"/>
    <col min="12036" max="12036" width="20.5546875" style="75" customWidth="1"/>
    <col min="12037" max="12037" width="18.6640625" style="75" customWidth="1"/>
    <col min="12038" max="12038" width="14.5546875" style="75" bestFit="1" customWidth="1"/>
    <col min="12039" max="12039" width="17.33203125" style="75" customWidth="1"/>
    <col min="12040" max="12287" width="9.109375" style="75"/>
    <col min="12288" max="12288" width="9.88671875" style="75" customWidth="1"/>
    <col min="12289" max="12289" width="9.44140625" style="75" bestFit="1" customWidth="1"/>
    <col min="12290" max="12290" width="59.44140625" style="75" customWidth="1"/>
    <col min="12291" max="12291" width="25.6640625" style="75" customWidth="1"/>
    <col min="12292" max="12292" width="20.5546875" style="75" customWidth="1"/>
    <col min="12293" max="12293" width="18.6640625" style="75" customWidth="1"/>
    <col min="12294" max="12294" width="14.5546875" style="75" bestFit="1" customWidth="1"/>
    <col min="12295" max="12295" width="17.33203125" style="75" customWidth="1"/>
    <col min="12296" max="12543" width="9.109375" style="75"/>
    <col min="12544" max="12544" width="9.88671875" style="75" customWidth="1"/>
    <col min="12545" max="12545" width="9.44140625" style="75" bestFit="1" customWidth="1"/>
    <col min="12546" max="12546" width="59.44140625" style="75" customWidth="1"/>
    <col min="12547" max="12547" width="25.6640625" style="75" customWidth="1"/>
    <col min="12548" max="12548" width="20.5546875" style="75" customWidth="1"/>
    <col min="12549" max="12549" width="18.6640625" style="75" customWidth="1"/>
    <col min="12550" max="12550" width="14.5546875" style="75" bestFit="1" customWidth="1"/>
    <col min="12551" max="12551" width="17.33203125" style="75" customWidth="1"/>
    <col min="12552" max="12799" width="9.109375" style="75"/>
    <col min="12800" max="12800" width="9.88671875" style="75" customWidth="1"/>
    <col min="12801" max="12801" width="9.44140625" style="75" bestFit="1" customWidth="1"/>
    <col min="12802" max="12802" width="59.44140625" style="75" customWidth="1"/>
    <col min="12803" max="12803" width="25.6640625" style="75" customWidth="1"/>
    <col min="12804" max="12804" width="20.5546875" style="75" customWidth="1"/>
    <col min="12805" max="12805" width="18.6640625" style="75" customWidth="1"/>
    <col min="12806" max="12806" width="14.5546875" style="75" bestFit="1" customWidth="1"/>
    <col min="12807" max="12807" width="17.33203125" style="75" customWidth="1"/>
    <col min="12808" max="13055" width="9.109375" style="75"/>
    <col min="13056" max="13056" width="9.88671875" style="75" customWidth="1"/>
    <col min="13057" max="13057" width="9.44140625" style="75" bestFit="1" customWidth="1"/>
    <col min="13058" max="13058" width="59.44140625" style="75" customWidth="1"/>
    <col min="13059" max="13059" width="25.6640625" style="75" customWidth="1"/>
    <col min="13060" max="13060" width="20.5546875" style="75" customWidth="1"/>
    <col min="13061" max="13061" width="18.6640625" style="75" customWidth="1"/>
    <col min="13062" max="13062" width="14.5546875" style="75" bestFit="1" customWidth="1"/>
    <col min="13063" max="13063" width="17.33203125" style="75" customWidth="1"/>
    <col min="13064" max="13311" width="9.109375" style="75"/>
    <col min="13312" max="13312" width="9.88671875" style="75" customWidth="1"/>
    <col min="13313" max="13313" width="9.44140625" style="75" bestFit="1" customWidth="1"/>
    <col min="13314" max="13314" width="59.44140625" style="75" customWidth="1"/>
    <col min="13315" max="13315" width="25.6640625" style="75" customWidth="1"/>
    <col min="13316" max="13316" width="20.5546875" style="75" customWidth="1"/>
    <col min="13317" max="13317" width="18.6640625" style="75" customWidth="1"/>
    <col min="13318" max="13318" width="14.5546875" style="75" bestFit="1" customWidth="1"/>
    <col min="13319" max="13319" width="17.33203125" style="75" customWidth="1"/>
    <col min="13320" max="13567" width="9.109375" style="75"/>
    <col min="13568" max="13568" width="9.88671875" style="75" customWidth="1"/>
    <col min="13569" max="13569" width="9.44140625" style="75" bestFit="1" customWidth="1"/>
    <col min="13570" max="13570" width="59.44140625" style="75" customWidth="1"/>
    <col min="13571" max="13571" width="25.6640625" style="75" customWidth="1"/>
    <col min="13572" max="13572" width="20.5546875" style="75" customWidth="1"/>
    <col min="13573" max="13573" width="18.6640625" style="75" customWidth="1"/>
    <col min="13574" max="13574" width="14.5546875" style="75" bestFit="1" customWidth="1"/>
    <col min="13575" max="13575" width="17.33203125" style="75" customWidth="1"/>
    <col min="13576" max="13823" width="9.109375" style="75"/>
    <col min="13824" max="13824" width="9.88671875" style="75" customWidth="1"/>
    <col min="13825" max="13825" width="9.44140625" style="75" bestFit="1" customWidth="1"/>
    <col min="13826" max="13826" width="59.44140625" style="75" customWidth="1"/>
    <col min="13827" max="13827" width="25.6640625" style="75" customWidth="1"/>
    <col min="13828" max="13828" width="20.5546875" style="75" customWidth="1"/>
    <col min="13829" max="13829" width="18.6640625" style="75" customWidth="1"/>
    <col min="13830" max="13830" width="14.5546875" style="75" bestFit="1" customWidth="1"/>
    <col min="13831" max="13831" width="17.33203125" style="75" customWidth="1"/>
    <col min="13832" max="14079" width="9.109375" style="75"/>
    <col min="14080" max="14080" width="9.88671875" style="75" customWidth="1"/>
    <col min="14081" max="14081" width="9.44140625" style="75" bestFit="1" customWidth="1"/>
    <col min="14082" max="14082" width="59.44140625" style="75" customWidth="1"/>
    <col min="14083" max="14083" width="25.6640625" style="75" customWidth="1"/>
    <col min="14084" max="14084" width="20.5546875" style="75" customWidth="1"/>
    <col min="14085" max="14085" width="18.6640625" style="75" customWidth="1"/>
    <col min="14086" max="14086" width="14.5546875" style="75" bestFit="1" customWidth="1"/>
    <col min="14087" max="14087" width="17.33203125" style="75" customWidth="1"/>
    <col min="14088" max="14335" width="9.109375" style="75"/>
    <col min="14336" max="14336" width="9.88671875" style="75" customWidth="1"/>
    <col min="14337" max="14337" width="9.44140625" style="75" bestFit="1" customWidth="1"/>
    <col min="14338" max="14338" width="59.44140625" style="75" customWidth="1"/>
    <col min="14339" max="14339" width="25.6640625" style="75" customWidth="1"/>
    <col min="14340" max="14340" width="20.5546875" style="75" customWidth="1"/>
    <col min="14341" max="14341" width="18.6640625" style="75" customWidth="1"/>
    <col min="14342" max="14342" width="14.5546875" style="75" bestFit="1" customWidth="1"/>
    <col min="14343" max="14343" width="17.33203125" style="75" customWidth="1"/>
    <col min="14344" max="14591" width="9.109375" style="75"/>
    <col min="14592" max="14592" width="9.88671875" style="75" customWidth="1"/>
    <col min="14593" max="14593" width="9.44140625" style="75" bestFit="1" customWidth="1"/>
    <col min="14594" max="14594" width="59.44140625" style="75" customWidth="1"/>
    <col min="14595" max="14595" width="25.6640625" style="75" customWidth="1"/>
    <col min="14596" max="14596" width="20.5546875" style="75" customWidth="1"/>
    <col min="14597" max="14597" width="18.6640625" style="75" customWidth="1"/>
    <col min="14598" max="14598" width="14.5546875" style="75" bestFit="1" customWidth="1"/>
    <col min="14599" max="14599" width="17.33203125" style="75" customWidth="1"/>
    <col min="14600" max="14847" width="9.109375" style="75"/>
    <col min="14848" max="14848" width="9.88671875" style="75" customWidth="1"/>
    <col min="14849" max="14849" width="9.44140625" style="75" bestFit="1" customWidth="1"/>
    <col min="14850" max="14850" width="59.44140625" style="75" customWidth="1"/>
    <col min="14851" max="14851" width="25.6640625" style="75" customWidth="1"/>
    <col min="14852" max="14852" width="20.5546875" style="75" customWidth="1"/>
    <col min="14853" max="14853" width="18.6640625" style="75" customWidth="1"/>
    <col min="14854" max="14854" width="14.5546875" style="75" bestFit="1" customWidth="1"/>
    <col min="14855" max="14855" width="17.33203125" style="75" customWidth="1"/>
    <col min="14856" max="15103" width="9.109375" style="75"/>
    <col min="15104" max="15104" width="9.88671875" style="75" customWidth="1"/>
    <col min="15105" max="15105" width="9.44140625" style="75" bestFit="1" customWidth="1"/>
    <col min="15106" max="15106" width="59.44140625" style="75" customWidth="1"/>
    <col min="15107" max="15107" width="25.6640625" style="75" customWidth="1"/>
    <col min="15108" max="15108" width="20.5546875" style="75" customWidth="1"/>
    <col min="15109" max="15109" width="18.6640625" style="75" customWidth="1"/>
    <col min="15110" max="15110" width="14.5546875" style="75" bestFit="1" customWidth="1"/>
    <col min="15111" max="15111" width="17.33203125" style="75" customWidth="1"/>
    <col min="15112" max="15359" width="9.109375" style="75"/>
    <col min="15360" max="15360" width="9.88671875" style="75" customWidth="1"/>
    <col min="15361" max="15361" width="9.44140625" style="75" bestFit="1" customWidth="1"/>
    <col min="15362" max="15362" width="59.44140625" style="75" customWidth="1"/>
    <col min="15363" max="15363" width="25.6640625" style="75" customWidth="1"/>
    <col min="15364" max="15364" width="20.5546875" style="75" customWidth="1"/>
    <col min="15365" max="15365" width="18.6640625" style="75" customWidth="1"/>
    <col min="15366" max="15366" width="14.5546875" style="75" bestFit="1" customWidth="1"/>
    <col min="15367" max="15367" width="17.33203125" style="75" customWidth="1"/>
    <col min="15368" max="15615" width="9.109375" style="75"/>
    <col min="15616" max="15616" width="9.88671875" style="75" customWidth="1"/>
    <col min="15617" max="15617" width="9.44140625" style="75" bestFit="1" customWidth="1"/>
    <col min="15618" max="15618" width="59.44140625" style="75" customWidth="1"/>
    <col min="15619" max="15619" width="25.6640625" style="75" customWidth="1"/>
    <col min="15620" max="15620" width="20.5546875" style="75" customWidth="1"/>
    <col min="15621" max="15621" width="18.6640625" style="75" customWidth="1"/>
    <col min="15622" max="15622" width="14.5546875" style="75" bestFit="1" customWidth="1"/>
    <col min="15623" max="15623" width="17.33203125" style="75" customWidth="1"/>
    <col min="15624" max="15871" width="9.109375" style="75"/>
    <col min="15872" max="15872" width="9.88671875" style="75" customWidth="1"/>
    <col min="15873" max="15873" width="9.44140625" style="75" bestFit="1" customWidth="1"/>
    <col min="15874" max="15874" width="59.44140625" style="75" customWidth="1"/>
    <col min="15875" max="15875" width="25.6640625" style="75" customWidth="1"/>
    <col min="15876" max="15876" width="20.5546875" style="75" customWidth="1"/>
    <col min="15877" max="15877" width="18.6640625" style="75" customWidth="1"/>
    <col min="15878" max="15878" width="14.5546875" style="75" bestFit="1" customWidth="1"/>
    <col min="15879" max="15879" width="17.33203125" style="75" customWidth="1"/>
    <col min="15880" max="16127" width="9.109375" style="75"/>
    <col min="16128" max="16128" width="9.88671875" style="75" customWidth="1"/>
    <col min="16129" max="16129" width="9.44140625" style="75" bestFit="1" customWidth="1"/>
    <col min="16130" max="16130" width="59.44140625" style="75" customWidth="1"/>
    <col min="16131" max="16131" width="25.6640625" style="75" customWidth="1"/>
    <col min="16132" max="16132" width="20.5546875" style="75" customWidth="1"/>
    <col min="16133" max="16133" width="18.6640625" style="75" customWidth="1"/>
    <col min="16134" max="16134" width="14.5546875" style="75" bestFit="1" customWidth="1"/>
    <col min="16135" max="16135" width="17.33203125" style="75" customWidth="1"/>
    <col min="16136" max="16384" width="9.109375" style="75"/>
  </cols>
  <sheetData>
    <row r="1" spans="1:6">
      <c r="F1" s="75" t="s">
        <v>118</v>
      </c>
    </row>
    <row r="2" spans="1:6">
      <c r="A2" s="214" t="s">
        <v>115</v>
      </c>
      <c r="B2" s="214"/>
      <c r="C2" s="214"/>
      <c r="D2" s="214"/>
      <c r="E2" s="214"/>
      <c r="F2" s="214"/>
    </row>
    <row r="3" spans="1:6">
      <c r="A3" s="216" t="str">
        <f>'BIEU CHI '!A3:E3</f>
        <v>(Kèm theo Báo cáo số            /BC-UBND ngày       /3/2023 của Ủy ban nhân dân Huyện)</v>
      </c>
      <c r="B3" s="216"/>
      <c r="C3" s="216"/>
      <c r="D3" s="216"/>
      <c r="E3" s="216"/>
      <c r="F3" s="216"/>
    </row>
    <row r="4" spans="1:6">
      <c r="A4" s="76"/>
      <c r="B4" s="76"/>
      <c r="C4" s="76"/>
      <c r="D4" s="215" t="s">
        <v>114</v>
      </c>
      <c r="E4" s="215"/>
      <c r="F4" s="215"/>
    </row>
    <row r="5" spans="1:6">
      <c r="A5" s="77" t="s">
        <v>97</v>
      </c>
      <c r="B5" s="77" t="s">
        <v>98</v>
      </c>
      <c r="C5" s="78" t="s">
        <v>99</v>
      </c>
      <c r="D5" s="77" t="s">
        <v>116</v>
      </c>
      <c r="E5" s="77" t="s">
        <v>117</v>
      </c>
      <c r="F5" s="77" t="s">
        <v>23</v>
      </c>
    </row>
    <row r="6" spans="1:6">
      <c r="A6" s="77"/>
      <c r="B6" s="77" t="s">
        <v>100</v>
      </c>
      <c r="C6" s="78">
        <v>7103778</v>
      </c>
      <c r="D6" s="77">
        <f>SUM(D8:D30)</f>
        <v>3170882</v>
      </c>
      <c r="E6" s="77">
        <f>C6-D6</f>
        <v>3932896</v>
      </c>
      <c r="F6" s="77">
        <f>D6/C6*100</f>
        <v>44.636558180731434</v>
      </c>
    </row>
    <row r="7" spans="1:6" s="94" customFormat="1">
      <c r="A7" s="79">
        <v>1</v>
      </c>
      <c r="B7" s="93" t="s">
        <v>101</v>
      </c>
      <c r="C7" s="80"/>
      <c r="D7" s="81"/>
      <c r="E7" s="81"/>
      <c r="F7" s="82"/>
    </row>
    <row r="8" spans="1:6" s="92" customFormat="1">
      <c r="A8" s="83"/>
      <c r="B8" s="95" t="s">
        <v>102</v>
      </c>
      <c r="C8" s="83"/>
      <c r="D8" s="84">
        <v>125410</v>
      </c>
      <c r="E8" s="84"/>
      <c r="F8" s="84"/>
    </row>
    <row r="9" spans="1:6" s="91" customFormat="1">
      <c r="A9" s="77">
        <v>2</v>
      </c>
      <c r="B9" s="85" t="s">
        <v>103</v>
      </c>
      <c r="C9" s="77"/>
      <c r="D9" s="96"/>
      <c r="E9" s="96"/>
      <c r="F9" s="96"/>
    </row>
    <row r="10" spans="1:6" s="92" customFormat="1" ht="33">
      <c r="A10" s="83"/>
      <c r="B10" s="95" t="s">
        <v>104</v>
      </c>
      <c r="C10" s="83"/>
      <c r="D10" s="97">
        <v>35800</v>
      </c>
      <c r="E10" s="97"/>
      <c r="F10" s="84"/>
    </row>
    <row r="11" spans="1:6" s="92" customFormat="1">
      <c r="A11" s="83"/>
      <c r="B11" s="98" t="s">
        <v>106</v>
      </c>
      <c r="C11" s="83"/>
      <c r="D11" s="97">
        <v>671253</v>
      </c>
      <c r="E11" s="97"/>
      <c r="F11" s="84"/>
    </row>
    <row r="12" spans="1:6" s="91" customFormat="1">
      <c r="A12" s="72">
        <v>3</v>
      </c>
      <c r="B12" s="85" t="s">
        <v>105</v>
      </c>
      <c r="C12" s="72"/>
      <c r="D12" s="86"/>
      <c r="E12" s="86"/>
      <c r="F12" s="86"/>
    </row>
    <row r="13" spans="1:6" s="92" customFormat="1" ht="33">
      <c r="A13" s="73"/>
      <c r="B13" s="95" t="s">
        <v>104</v>
      </c>
      <c r="C13" s="73"/>
      <c r="D13" s="87">
        <v>39050</v>
      </c>
      <c r="E13" s="87"/>
      <c r="F13" s="88"/>
    </row>
    <row r="14" spans="1:6" s="92" customFormat="1">
      <c r="A14" s="73"/>
      <c r="B14" s="98" t="s">
        <v>106</v>
      </c>
      <c r="C14" s="73"/>
      <c r="D14" s="87">
        <v>665293</v>
      </c>
      <c r="E14" s="87"/>
      <c r="F14" s="88"/>
    </row>
    <row r="15" spans="1:6" s="91" customFormat="1">
      <c r="A15" s="72">
        <v>4</v>
      </c>
      <c r="B15" s="85" t="s">
        <v>107</v>
      </c>
      <c r="C15" s="72"/>
      <c r="D15" s="89"/>
      <c r="E15" s="89"/>
      <c r="F15" s="86"/>
    </row>
    <row r="16" spans="1:6" s="92" customFormat="1" ht="33">
      <c r="A16" s="73"/>
      <c r="B16" s="95" t="s">
        <v>104</v>
      </c>
      <c r="C16" s="73"/>
      <c r="D16" s="90">
        <v>32950</v>
      </c>
      <c r="E16" s="90"/>
      <c r="F16" s="88"/>
    </row>
    <row r="17" spans="1:6" s="92" customFormat="1">
      <c r="A17" s="73"/>
      <c r="B17" s="98" t="s">
        <v>106</v>
      </c>
      <c r="C17" s="73"/>
      <c r="D17" s="90">
        <v>671253</v>
      </c>
      <c r="E17" s="90"/>
      <c r="F17" s="88"/>
    </row>
    <row r="18" spans="1:6" s="91" customFormat="1">
      <c r="A18" s="72">
        <v>5</v>
      </c>
      <c r="B18" s="85" t="s">
        <v>108</v>
      </c>
      <c r="C18" s="73"/>
      <c r="D18" s="86"/>
      <c r="E18" s="86"/>
      <c r="F18" s="86"/>
    </row>
    <row r="19" spans="1:6" s="91" customFormat="1" ht="33">
      <c r="A19" s="72"/>
      <c r="B19" s="95" t="s">
        <v>104</v>
      </c>
      <c r="C19" s="72"/>
      <c r="D19" s="90">
        <v>55150</v>
      </c>
      <c r="E19" s="90"/>
      <c r="F19" s="86"/>
    </row>
    <row r="20" spans="1:6" s="91" customFormat="1">
      <c r="A20" s="72"/>
      <c r="B20" s="98" t="s">
        <v>106</v>
      </c>
      <c r="C20" s="72"/>
      <c r="D20" s="90">
        <v>683173</v>
      </c>
      <c r="E20" s="90"/>
      <c r="F20" s="86"/>
    </row>
    <row r="21" spans="1:6" s="91" customFormat="1">
      <c r="A21" s="72">
        <v>6</v>
      </c>
      <c r="B21" s="85" t="s">
        <v>109</v>
      </c>
      <c r="C21" s="73"/>
      <c r="D21" s="88"/>
      <c r="E21" s="88"/>
      <c r="F21" s="86"/>
    </row>
    <row r="22" spans="1:6" s="91" customFormat="1" ht="33">
      <c r="A22" s="72"/>
      <c r="B22" s="95" t="s">
        <v>104</v>
      </c>
      <c r="C22" s="72"/>
      <c r="D22" s="90">
        <v>61050</v>
      </c>
      <c r="E22" s="90"/>
      <c r="F22" s="86"/>
    </row>
    <row r="23" spans="1:6" s="91" customFormat="1">
      <c r="A23" s="72">
        <v>7</v>
      </c>
      <c r="B23" s="85" t="s">
        <v>110</v>
      </c>
      <c r="C23" s="73"/>
      <c r="D23" s="88"/>
      <c r="E23" s="88"/>
      <c r="F23" s="86"/>
    </row>
    <row r="24" spans="1:6" s="91" customFormat="1" ht="33">
      <c r="A24" s="72"/>
      <c r="B24" s="99" t="s">
        <v>104</v>
      </c>
      <c r="C24" s="72"/>
      <c r="D24" s="90">
        <v>26200</v>
      </c>
      <c r="E24" s="90"/>
      <c r="F24" s="86"/>
    </row>
    <row r="25" spans="1:6" s="91" customFormat="1">
      <c r="A25" s="72">
        <v>8</v>
      </c>
      <c r="B25" s="85" t="s">
        <v>111</v>
      </c>
      <c r="C25" s="73"/>
      <c r="D25" s="88"/>
      <c r="E25" s="88"/>
      <c r="F25" s="86"/>
    </row>
    <row r="26" spans="1:6" s="91" customFormat="1" ht="33">
      <c r="A26" s="72"/>
      <c r="B26" s="99" t="s">
        <v>104</v>
      </c>
      <c r="C26" s="72"/>
      <c r="D26" s="90">
        <v>50100</v>
      </c>
      <c r="E26" s="90"/>
      <c r="F26" s="86"/>
    </row>
    <row r="27" spans="1:6" s="91" customFormat="1">
      <c r="A27" s="72">
        <v>9</v>
      </c>
      <c r="B27" s="85" t="s">
        <v>112</v>
      </c>
      <c r="C27" s="73"/>
      <c r="D27" s="88"/>
      <c r="E27" s="88"/>
      <c r="F27" s="86"/>
    </row>
    <row r="28" spans="1:6" s="91" customFormat="1" ht="33">
      <c r="A28" s="72"/>
      <c r="B28" s="99" t="s">
        <v>104</v>
      </c>
      <c r="C28" s="74"/>
      <c r="D28" s="90">
        <v>21950</v>
      </c>
      <c r="E28" s="90"/>
      <c r="F28" s="86"/>
    </row>
    <row r="29" spans="1:6" s="92" customFormat="1">
      <c r="A29" s="73">
        <v>10</v>
      </c>
      <c r="B29" s="85" t="s">
        <v>113</v>
      </c>
      <c r="C29" s="97"/>
      <c r="D29" s="90"/>
      <c r="E29" s="90"/>
      <c r="F29" s="88"/>
    </row>
    <row r="30" spans="1:6" s="92" customFormat="1" ht="33">
      <c r="A30" s="73"/>
      <c r="B30" s="95" t="s">
        <v>104</v>
      </c>
      <c r="C30" s="97"/>
      <c r="D30" s="90">
        <v>32250</v>
      </c>
      <c r="E30" s="90"/>
      <c r="F30" s="88"/>
    </row>
  </sheetData>
  <mergeCells count="3">
    <mergeCell ref="A2:F2"/>
    <mergeCell ref="D4:F4"/>
    <mergeCell ref="A3:F3"/>
  </mergeCells>
  <pageMargins left="0.7" right="0.7" top="0.75" bottom="0.75" header="0.3" footer="0.3"/>
  <pageSetup paperSize="9" scale="47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25"/>
  <sheetViews>
    <sheetView tabSelected="1" zoomScale="85" zoomScaleNormal="85" workbookViewId="0">
      <selection activeCell="C110" sqref="C110"/>
    </sheetView>
  </sheetViews>
  <sheetFormatPr defaultRowHeight="16.5"/>
  <cols>
    <col min="1" max="1" width="4" style="111" customWidth="1"/>
    <col min="2" max="2" width="36.33203125" style="112" customWidth="1"/>
    <col min="3" max="3" width="15.88671875" style="113" customWidth="1"/>
    <col min="4" max="4" width="14.44140625" style="113" customWidth="1"/>
    <col min="5" max="5" width="12.5546875" style="173" customWidth="1"/>
    <col min="6" max="6" width="12.6640625" style="112" bestFit="1" customWidth="1"/>
    <col min="7" max="7" width="15.6640625" style="112" bestFit="1" customWidth="1"/>
    <col min="8" max="8" width="12.33203125" style="112" bestFit="1" customWidth="1"/>
    <col min="9" max="255" width="9.109375" style="112"/>
    <col min="256" max="256" width="4" style="112" customWidth="1"/>
    <col min="257" max="257" width="36.33203125" style="112" customWidth="1"/>
    <col min="258" max="258" width="15.88671875" style="112" customWidth="1"/>
    <col min="259" max="259" width="14.44140625" style="112" customWidth="1"/>
    <col min="260" max="260" width="12.5546875" style="112" customWidth="1"/>
    <col min="261" max="261" width="13.88671875" style="112" customWidth="1"/>
    <col min="262" max="262" width="12.6640625" style="112" bestFit="1" customWidth="1"/>
    <col min="263" max="263" width="15.6640625" style="112" bestFit="1" customWidth="1"/>
    <col min="264" max="264" width="12.33203125" style="112" bestFit="1" customWidth="1"/>
    <col min="265" max="511" width="9.109375" style="112"/>
    <col min="512" max="512" width="4" style="112" customWidth="1"/>
    <col min="513" max="513" width="36.33203125" style="112" customWidth="1"/>
    <col min="514" max="514" width="15.88671875" style="112" customWidth="1"/>
    <col min="515" max="515" width="14.44140625" style="112" customWidth="1"/>
    <col min="516" max="516" width="12.5546875" style="112" customWidth="1"/>
    <col min="517" max="517" width="13.88671875" style="112" customWidth="1"/>
    <col min="518" max="518" width="12.6640625" style="112" bestFit="1" customWidth="1"/>
    <col min="519" max="519" width="15.6640625" style="112" bestFit="1" customWidth="1"/>
    <col min="520" max="520" width="12.33203125" style="112" bestFit="1" customWidth="1"/>
    <col min="521" max="767" width="9.109375" style="112"/>
    <col min="768" max="768" width="4" style="112" customWidth="1"/>
    <col min="769" max="769" width="36.33203125" style="112" customWidth="1"/>
    <col min="770" max="770" width="15.88671875" style="112" customWidth="1"/>
    <col min="771" max="771" width="14.44140625" style="112" customWidth="1"/>
    <col min="772" max="772" width="12.5546875" style="112" customWidth="1"/>
    <col min="773" max="773" width="13.88671875" style="112" customWidth="1"/>
    <col min="774" max="774" width="12.6640625" style="112" bestFit="1" customWidth="1"/>
    <col min="775" max="775" width="15.6640625" style="112" bestFit="1" customWidth="1"/>
    <col min="776" max="776" width="12.33203125" style="112" bestFit="1" customWidth="1"/>
    <col min="777" max="1023" width="9.109375" style="112"/>
    <col min="1024" max="1024" width="4" style="112" customWidth="1"/>
    <col min="1025" max="1025" width="36.33203125" style="112" customWidth="1"/>
    <col min="1026" max="1026" width="15.88671875" style="112" customWidth="1"/>
    <col min="1027" max="1027" width="14.44140625" style="112" customWidth="1"/>
    <col min="1028" max="1028" width="12.5546875" style="112" customWidth="1"/>
    <col min="1029" max="1029" width="13.88671875" style="112" customWidth="1"/>
    <col min="1030" max="1030" width="12.6640625" style="112" bestFit="1" customWidth="1"/>
    <col min="1031" max="1031" width="15.6640625" style="112" bestFit="1" customWidth="1"/>
    <col min="1032" max="1032" width="12.33203125" style="112" bestFit="1" customWidth="1"/>
    <col min="1033" max="1279" width="9.109375" style="112"/>
    <col min="1280" max="1280" width="4" style="112" customWidth="1"/>
    <col min="1281" max="1281" width="36.33203125" style="112" customWidth="1"/>
    <col min="1282" max="1282" width="15.88671875" style="112" customWidth="1"/>
    <col min="1283" max="1283" width="14.44140625" style="112" customWidth="1"/>
    <col min="1284" max="1284" width="12.5546875" style="112" customWidth="1"/>
    <col min="1285" max="1285" width="13.88671875" style="112" customWidth="1"/>
    <col min="1286" max="1286" width="12.6640625" style="112" bestFit="1" customWidth="1"/>
    <col min="1287" max="1287" width="15.6640625" style="112" bestFit="1" customWidth="1"/>
    <col min="1288" max="1288" width="12.33203125" style="112" bestFit="1" customWidth="1"/>
    <col min="1289" max="1535" width="9.109375" style="112"/>
    <col min="1536" max="1536" width="4" style="112" customWidth="1"/>
    <col min="1537" max="1537" width="36.33203125" style="112" customWidth="1"/>
    <col min="1538" max="1538" width="15.88671875" style="112" customWidth="1"/>
    <col min="1539" max="1539" width="14.44140625" style="112" customWidth="1"/>
    <col min="1540" max="1540" width="12.5546875" style="112" customWidth="1"/>
    <col min="1541" max="1541" width="13.88671875" style="112" customWidth="1"/>
    <col min="1542" max="1542" width="12.6640625" style="112" bestFit="1" customWidth="1"/>
    <col min="1543" max="1543" width="15.6640625" style="112" bestFit="1" customWidth="1"/>
    <col min="1544" max="1544" width="12.33203125" style="112" bestFit="1" customWidth="1"/>
    <col min="1545" max="1791" width="9.109375" style="112"/>
    <col min="1792" max="1792" width="4" style="112" customWidth="1"/>
    <col min="1793" max="1793" width="36.33203125" style="112" customWidth="1"/>
    <col min="1794" max="1794" width="15.88671875" style="112" customWidth="1"/>
    <col min="1795" max="1795" width="14.44140625" style="112" customWidth="1"/>
    <col min="1796" max="1796" width="12.5546875" style="112" customWidth="1"/>
    <col min="1797" max="1797" width="13.88671875" style="112" customWidth="1"/>
    <col min="1798" max="1798" width="12.6640625" style="112" bestFit="1" customWidth="1"/>
    <col min="1799" max="1799" width="15.6640625" style="112" bestFit="1" customWidth="1"/>
    <col min="1800" max="1800" width="12.33203125" style="112" bestFit="1" customWidth="1"/>
    <col min="1801" max="2047" width="9.109375" style="112"/>
    <col min="2048" max="2048" width="4" style="112" customWidth="1"/>
    <col min="2049" max="2049" width="36.33203125" style="112" customWidth="1"/>
    <col min="2050" max="2050" width="15.88671875" style="112" customWidth="1"/>
    <col min="2051" max="2051" width="14.44140625" style="112" customWidth="1"/>
    <col min="2052" max="2052" width="12.5546875" style="112" customWidth="1"/>
    <col min="2053" max="2053" width="13.88671875" style="112" customWidth="1"/>
    <col min="2054" max="2054" width="12.6640625" style="112" bestFit="1" customWidth="1"/>
    <col min="2055" max="2055" width="15.6640625" style="112" bestFit="1" customWidth="1"/>
    <col min="2056" max="2056" width="12.33203125" style="112" bestFit="1" customWidth="1"/>
    <col min="2057" max="2303" width="9.109375" style="112"/>
    <col min="2304" max="2304" width="4" style="112" customWidth="1"/>
    <col min="2305" max="2305" width="36.33203125" style="112" customWidth="1"/>
    <col min="2306" max="2306" width="15.88671875" style="112" customWidth="1"/>
    <col min="2307" max="2307" width="14.44140625" style="112" customWidth="1"/>
    <col min="2308" max="2308" width="12.5546875" style="112" customWidth="1"/>
    <col min="2309" max="2309" width="13.88671875" style="112" customWidth="1"/>
    <col min="2310" max="2310" width="12.6640625" style="112" bestFit="1" customWidth="1"/>
    <col min="2311" max="2311" width="15.6640625" style="112" bestFit="1" customWidth="1"/>
    <col min="2312" max="2312" width="12.33203125" style="112" bestFit="1" customWidth="1"/>
    <col min="2313" max="2559" width="9.109375" style="112"/>
    <col min="2560" max="2560" width="4" style="112" customWidth="1"/>
    <col min="2561" max="2561" width="36.33203125" style="112" customWidth="1"/>
    <col min="2562" max="2562" width="15.88671875" style="112" customWidth="1"/>
    <col min="2563" max="2563" width="14.44140625" style="112" customWidth="1"/>
    <col min="2564" max="2564" width="12.5546875" style="112" customWidth="1"/>
    <col min="2565" max="2565" width="13.88671875" style="112" customWidth="1"/>
    <col min="2566" max="2566" width="12.6640625" style="112" bestFit="1" customWidth="1"/>
    <col min="2567" max="2567" width="15.6640625" style="112" bestFit="1" customWidth="1"/>
    <col min="2568" max="2568" width="12.33203125" style="112" bestFit="1" customWidth="1"/>
    <col min="2569" max="2815" width="9.109375" style="112"/>
    <col min="2816" max="2816" width="4" style="112" customWidth="1"/>
    <col min="2817" max="2817" width="36.33203125" style="112" customWidth="1"/>
    <col min="2818" max="2818" width="15.88671875" style="112" customWidth="1"/>
    <col min="2819" max="2819" width="14.44140625" style="112" customWidth="1"/>
    <col min="2820" max="2820" width="12.5546875" style="112" customWidth="1"/>
    <col min="2821" max="2821" width="13.88671875" style="112" customWidth="1"/>
    <col min="2822" max="2822" width="12.6640625" style="112" bestFit="1" customWidth="1"/>
    <col min="2823" max="2823" width="15.6640625" style="112" bestFit="1" customWidth="1"/>
    <col min="2824" max="2824" width="12.33203125" style="112" bestFit="1" customWidth="1"/>
    <col min="2825" max="3071" width="9.109375" style="112"/>
    <col min="3072" max="3072" width="4" style="112" customWidth="1"/>
    <col min="3073" max="3073" width="36.33203125" style="112" customWidth="1"/>
    <col min="3074" max="3074" width="15.88671875" style="112" customWidth="1"/>
    <col min="3075" max="3075" width="14.44140625" style="112" customWidth="1"/>
    <col min="3076" max="3076" width="12.5546875" style="112" customWidth="1"/>
    <col min="3077" max="3077" width="13.88671875" style="112" customWidth="1"/>
    <col min="3078" max="3078" width="12.6640625" style="112" bestFit="1" customWidth="1"/>
    <col min="3079" max="3079" width="15.6640625" style="112" bestFit="1" customWidth="1"/>
    <col min="3080" max="3080" width="12.33203125" style="112" bestFit="1" customWidth="1"/>
    <col min="3081" max="3327" width="9.109375" style="112"/>
    <col min="3328" max="3328" width="4" style="112" customWidth="1"/>
    <col min="3329" max="3329" width="36.33203125" style="112" customWidth="1"/>
    <col min="3330" max="3330" width="15.88671875" style="112" customWidth="1"/>
    <col min="3331" max="3331" width="14.44140625" style="112" customWidth="1"/>
    <col min="3332" max="3332" width="12.5546875" style="112" customWidth="1"/>
    <col min="3333" max="3333" width="13.88671875" style="112" customWidth="1"/>
    <col min="3334" max="3334" width="12.6640625" style="112" bestFit="1" customWidth="1"/>
    <col min="3335" max="3335" width="15.6640625" style="112" bestFit="1" customWidth="1"/>
    <col min="3336" max="3336" width="12.33203125" style="112" bestFit="1" customWidth="1"/>
    <col min="3337" max="3583" width="9.109375" style="112"/>
    <col min="3584" max="3584" width="4" style="112" customWidth="1"/>
    <col min="3585" max="3585" width="36.33203125" style="112" customWidth="1"/>
    <col min="3586" max="3586" width="15.88671875" style="112" customWidth="1"/>
    <col min="3587" max="3587" width="14.44140625" style="112" customWidth="1"/>
    <col min="3588" max="3588" width="12.5546875" style="112" customWidth="1"/>
    <col min="3589" max="3589" width="13.88671875" style="112" customWidth="1"/>
    <col min="3590" max="3590" width="12.6640625" style="112" bestFit="1" customWidth="1"/>
    <col min="3591" max="3591" width="15.6640625" style="112" bestFit="1" customWidth="1"/>
    <col min="3592" max="3592" width="12.33203125" style="112" bestFit="1" customWidth="1"/>
    <col min="3593" max="3839" width="9.109375" style="112"/>
    <col min="3840" max="3840" width="4" style="112" customWidth="1"/>
    <col min="3841" max="3841" width="36.33203125" style="112" customWidth="1"/>
    <col min="3842" max="3842" width="15.88671875" style="112" customWidth="1"/>
    <col min="3843" max="3843" width="14.44140625" style="112" customWidth="1"/>
    <col min="3844" max="3844" width="12.5546875" style="112" customWidth="1"/>
    <col min="3845" max="3845" width="13.88671875" style="112" customWidth="1"/>
    <col min="3846" max="3846" width="12.6640625" style="112" bestFit="1" customWidth="1"/>
    <col min="3847" max="3847" width="15.6640625" style="112" bestFit="1" customWidth="1"/>
    <col min="3848" max="3848" width="12.33203125" style="112" bestFit="1" customWidth="1"/>
    <col min="3849" max="4095" width="9.109375" style="112"/>
    <col min="4096" max="4096" width="4" style="112" customWidth="1"/>
    <col min="4097" max="4097" width="36.33203125" style="112" customWidth="1"/>
    <col min="4098" max="4098" width="15.88671875" style="112" customWidth="1"/>
    <col min="4099" max="4099" width="14.44140625" style="112" customWidth="1"/>
    <col min="4100" max="4100" width="12.5546875" style="112" customWidth="1"/>
    <col min="4101" max="4101" width="13.88671875" style="112" customWidth="1"/>
    <col min="4102" max="4102" width="12.6640625" style="112" bestFit="1" customWidth="1"/>
    <col min="4103" max="4103" width="15.6640625" style="112" bestFit="1" customWidth="1"/>
    <col min="4104" max="4104" width="12.33203125" style="112" bestFit="1" customWidth="1"/>
    <col min="4105" max="4351" width="9.109375" style="112"/>
    <col min="4352" max="4352" width="4" style="112" customWidth="1"/>
    <col min="4353" max="4353" width="36.33203125" style="112" customWidth="1"/>
    <col min="4354" max="4354" width="15.88671875" style="112" customWidth="1"/>
    <col min="4355" max="4355" width="14.44140625" style="112" customWidth="1"/>
    <col min="4356" max="4356" width="12.5546875" style="112" customWidth="1"/>
    <col min="4357" max="4357" width="13.88671875" style="112" customWidth="1"/>
    <col min="4358" max="4358" width="12.6640625" style="112" bestFit="1" customWidth="1"/>
    <col min="4359" max="4359" width="15.6640625" style="112" bestFit="1" customWidth="1"/>
    <col min="4360" max="4360" width="12.33203125" style="112" bestFit="1" customWidth="1"/>
    <col min="4361" max="4607" width="9.109375" style="112"/>
    <col min="4608" max="4608" width="4" style="112" customWidth="1"/>
    <col min="4609" max="4609" width="36.33203125" style="112" customWidth="1"/>
    <col min="4610" max="4610" width="15.88671875" style="112" customWidth="1"/>
    <col min="4611" max="4611" width="14.44140625" style="112" customWidth="1"/>
    <col min="4612" max="4612" width="12.5546875" style="112" customWidth="1"/>
    <col min="4613" max="4613" width="13.88671875" style="112" customWidth="1"/>
    <col min="4614" max="4614" width="12.6640625" style="112" bestFit="1" customWidth="1"/>
    <col min="4615" max="4615" width="15.6640625" style="112" bestFit="1" customWidth="1"/>
    <col min="4616" max="4616" width="12.33203125" style="112" bestFit="1" customWidth="1"/>
    <col min="4617" max="4863" width="9.109375" style="112"/>
    <col min="4864" max="4864" width="4" style="112" customWidth="1"/>
    <col min="4865" max="4865" width="36.33203125" style="112" customWidth="1"/>
    <col min="4866" max="4866" width="15.88671875" style="112" customWidth="1"/>
    <col min="4867" max="4867" width="14.44140625" style="112" customWidth="1"/>
    <col min="4868" max="4868" width="12.5546875" style="112" customWidth="1"/>
    <col min="4869" max="4869" width="13.88671875" style="112" customWidth="1"/>
    <col min="4870" max="4870" width="12.6640625" style="112" bestFit="1" customWidth="1"/>
    <col min="4871" max="4871" width="15.6640625" style="112" bestFit="1" customWidth="1"/>
    <col min="4872" max="4872" width="12.33203125" style="112" bestFit="1" customWidth="1"/>
    <col min="4873" max="5119" width="9.109375" style="112"/>
    <col min="5120" max="5120" width="4" style="112" customWidth="1"/>
    <col min="5121" max="5121" width="36.33203125" style="112" customWidth="1"/>
    <col min="5122" max="5122" width="15.88671875" style="112" customWidth="1"/>
    <col min="5123" max="5123" width="14.44140625" style="112" customWidth="1"/>
    <col min="5124" max="5124" width="12.5546875" style="112" customWidth="1"/>
    <col min="5125" max="5125" width="13.88671875" style="112" customWidth="1"/>
    <col min="5126" max="5126" width="12.6640625" style="112" bestFit="1" customWidth="1"/>
    <col min="5127" max="5127" width="15.6640625" style="112" bestFit="1" customWidth="1"/>
    <col min="5128" max="5128" width="12.33203125" style="112" bestFit="1" customWidth="1"/>
    <col min="5129" max="5375" width="9.109375" style="112"/>
    <col min="5376" max="5376" width="4" style="112" customWidth="1"/>
    <col min="5377" max="5377" width="36.33203125" style="112" customWidth="1"/>
    <col min="5378" max="5378" width="15.88671875" style="112" customWidth="1"/>
    <col min="5379" max="5379" width="14.44140625" style="112" customWidth="1"/>
    <col min="5380" max="5380" width="12.5546875" style="112" customWidth="1"/>
    <col min="5381" max="5381" width="13.88671875" style="112" customWidth="1"/>
    <col min="5382" max="5382" width="12.6640625" style="112" bestFit="1" customWidth="1"/>
    <col min="5383" max="5383" width="15.6640625" style="112" bestFit="1" customWidth="1"/>
    <col min="5384" max="5384" width="12.33203125" style="112" bestFit="1" customWidth="1"/>
    <col min="5385" max="5631" width="9.109375" style="112"/>
    <col min="5632" max="5632" width="4" style="112" customWidth="1"/>
    <col min="5633" max="5633" width="36.33203125" style="112" customWidth="1"/>
    <col min="5634" max="5634" width="15.88671875" style="112" customWidth="1"/>
    <col min="5635" max="5635" width="14.44140625" style="112" customWidth="1"/>
    <col min="5636" max="5636" width="12.5546875" style="112" customWidth="1"/>
    <col min="5637" max="5637" width="13.88671875" style="112" customWidth="1"/>
    <col min="5638" max="5638" width="12.6640625" style="112" bestFit="1" customWidth="1"/>
    <col min="5639" max="5639" width="15.6640625" style="112" bestFit="1" customWidth="1"/>
    <col min="5640" max="5640" width="12.33203125" style="112" bestFit="1" customWidth="1"/>
    <col min="5641" max="5887" width="9.109375" style="112"/>
    <col min="5888" max="5888" width="4" style="112" customWidth="1"/>
    <col min="5889" max="5889" width="36.33203125" style="112" customWidth="1"/>
    <col min="5890" max="5890" width="15.88671875" style="112" customWidth="1"/>
    <col min="5891" max="5891" width="14.44140625" style="112" customWidth="1"/>
    <col min="5892" max="5892" width="12.5546875" style="112" customWidth="1"/>
    <col min="5893" max="5893" width="13.88671875" style="112" customWidth="1"/>
    <col min="5894" max="5894" width="12.6640625" style="112" bestFit="1" customWidth="1"/>
    <col min="5895" max="5895" width="15.6640625" style="112" bestFit="1" customWidth="1"/>
    <col min="5896" max="5896" width="12.33203125" style="112" bestFit="1" customWidth="1"/>
    <col min="5897" max="6143" width="9.109375" style="112"/>
    <col min="6144" max="6144" width="4" style="112" customWidth="1"/>
    <col min="6145" max="6145" width="36.33203125" style="112" customWidth="1"/>
    <col min="6146" max="6146" width="15.88671875" style="112" customWidth="1"/>
    <col min="6147" max="6147" width="14.44140625" style="112" customWidth="1"/>
    <col min="6148" max="6148" width="12.5546875" style="112" customWidth="1"/>
    <col min="6149" max="6149" width="13.88671875" style="112" customWidth="1"/>
    <col min="6150" max="6150" width="12.6640625" style="112" bestFit="1" customWidth="1"/>
    <col min="6151" max="6151" width="15.6640625" style="112" bestFit="1" customWidth="1"/>
    <col min="6152" max="6152" width="12.33203125" style="112" bestFit="1" customWidth="1"/>
    <col min="6153" max="6399" width="9.109375" style="112"/>
    <col min="6400" max="6400" width="4" style="112" customWidth="1"/>
    <col min="6401" max="6401" width="36.33203125" style="112" customWidth="1"/>
    <col min="6402" max="6402" width="15.88671875" style="112" customWidth="1"/>
    <col min="6403" max="6403" width="14.44140625" style="112" customWidth="1"/>
    <col min="6404" max="6404" width="12.5546875" style="112" customWidth="1"/>
    <col min="6405" max="6405" width="13.88671875" style="112" customWidth="1"/>
    <col min="6406" max="6406" width="12.6640625" style="112" bestFit="1" customWidth="1"/>
    <col min="6407" max="6407" width="15.6640625" style="112" bestFit="1" customWidth="1"/>
    <col min="6408" max="6408" width="12.33203125" style="112" bestFit="1" customWidth="1"/>
    <col min="6409" max="6655" width="9.109375" style="112"/>
    <col min="6656" max="6656" width="4" style="112" customWidth="1"/>
    <col min="6657" max="6657" width="36.33203125" style="112" customWidth="1"/>
    <col min="6658" max="6658" width="15.88671875" style="112" customWidth="1"/>
    <col min="6659" max="6659" width="14.44140625" style="112" customWidth="1"/>
    <col min="6660" max="6660" width="12.5546875" style="112" customWidth="1"/>
    <col min="6661" max="6661" width="13.88671875" style="112" customWidth="1"/>
    <col min="6662" max="6662" width="12.6640625" style="112" bestFit="1" customWidth="1"/>
    <col min="6663" max="6663" width="15.6640625" style="112" bestFit="1" customWidth="1"/>
    <col min="6664" max="6664" width="12.33203125" style="112" bestFit="1" customWidth="1"/>
    <col min="6665" max="6911" width="9.109375" style="112"/>
    <col min="6912" max="6912" width="4" style="112" customWidth="1"/>
    <col min="6913" max="6913" width="36.33203125" style="112" customWidth="1"/>
    <col min="6914" max="6914" width="15.88671875" style="112" customWidth="1"/>
    <col min="6915" max="6915" width="14.44140625" style="112" customWidth="1"/>
    <col min="6916" max="6916" width="12.5546875" style="112" customWidth="1"/>
    <col min="6917" max="6917" width="13.88671875" style="112" customWidth="1"/>
    <col min="6918" max="6918" width="12.6640625" style="112" bestFit="1" customWidth="1"/>
    <col min="6919" max="6919" width="15.6640625" style="112" bestFit="1" customWidth="1"/>
    <col min="6920" max="6920" width="12.33203125" style="112" bestFit="1" customWidth="1"/>
    <col min="6921" max="7167" width="9.109375" style="112"/>
    <col min="7168" max="7168" width="4" style="112" customWidth="1"/>
    <col min="7169" max="7169" width="36.33203125" style="112" customWidth="1"/>
    <col min="7170" max="7170" width="15.88671875" style="112" customWidth="1"/>
    <col min="7171" max="7171" width="14.44140625" style="112" customWidth="1"/>
    <col min="7172" max="7172" width="12.5546875" style="112" customWidth="1"/>
    <col min="7173" max="7173" width="13.88671875" style="112" customWidth="1"/>
    <col min="7174" max="7174" width="12.6640625" style="112" bestFit="1" customWidth="1"/>
    <col min="7175" max="7175" width="15.6640625" style="112" bestFit="1" customWidth="1"/>
    <col min="7176" max="7176" width="12.33203125" style="112" bestFit="1" customWidth="1"/>
    <col min="7177" max="7423" width="9.109375" style="112"/>
    <col min="7424" max="7424" width="4" style="112" customWidth="1"/>
    <col min="7425" max="7425" width="36.33203125" style="112" customWidth="1"/>
    <col min="7426" max="7426" width="15.88671875" style="112" customWidth="1"/>
    <col min="7427" max="7427" width="14.44140625" style="112" customWidth="1"/>
    <col min="7428" max="7428" width="12.5546875" style="112" customWidth="1"/>
    <col min="7429" max="7429" width="13.88671875" style="112" customWidth="1"/>
    <col min="7430" max="7430" width="12.6640625" style="112" bestFit="1" customWidth="1"/>
    <col min="7431" max="7431" width="15.6640625" style="112" bestFit="1" customWidth="1"/>
    <col min="7432" max="7432" width="12.33203125" style="112" bestFit="1" customWidth="1"/>
    <col min="7433" max="7679" width="9.109375" style="112"/>
    <col min="7680" max="7680" width="4" style="112" customWidth="1"/>
    <col min="7681" max="7681" width="36.33203125" style="112" customWidth="1"/>
    <col min="7682" max="7682" width="15.88671875" style="112" customWidth="1"/>
    <col min="7683" max="7683" width="14.44140625" style="112" customWidth="1"/>
    <col min="7684" max="7684" width="12.5546875" style="112" customWidth="1"/>
    <col min="7685" max="7685" width="13.88671875" style="112" customWidth="1"/>
    <col min="7686" max="7686" width="12.6640625" style="112" bestFit="1" customWidth="1"/>
    <col min="7687" max="7687" width="15.6640625" style="112" bestFit="1" customWidth="1"/>
    <col min="7688" max="7688" width="12.33203125" style="112" bestFit="1" customWidth="1"/>
    <col min="7689" max="7935" width="9.109375" style="112"/>
    <col min="7936" max="7936" width="4" style="112" customWidth="1"/>
    <col min="7937" max="7937" width="36.33203125" style="112" customWidth="1"/>
    <col min="7938" max="7938" width="15.88671875" style="112" customWidth="1"/>
    <col min="7939" max="7939" width="14.44140625" style="112" customWidth="1"/>
    <col min="7940" max="7940" width="12.5546875" style="112" customWidth="1"/>
    <col min="7941" max="7941" width="13.88671875" style="112" customWidth="1"/>
    <col min="7942" max="7942" width="12.6640625" style="112" bestFit="1" customWidth="1"/>
    <col min="7943" max="7943" width="15.6640625" style="112" bestFit="1" customWidth="1"/>
    <col min="7944" max="7944" width="12.33203125" style="112" bestFit="1" customWidth="1"/>
    <col min="7945" max="8191" width="9.109375" style="112"/>
    <col min="8192" max="8192" width="4" style="112" customWidth="1"/>
    <col min="8193" max="8193" width="36.33203125" style="112" customWidth="1"/>
    <col min="8194" max="8194" width="15.88671875" style="112" customWidth="1"/>
    <col min="8195" max="8195" width="14.44140625" style="112" customWidth="1"/>
    <col min="8196" max="8196" width="12.5546875" style="112" customWidth="1"/>
    <col min="8197" max="8197" width="13.88671875" style="112" customWidth="1"/>
    <col min="8198" max="8198" width="12.6640625" style="112" bestFit="1" customWidth="1"/>
    <col min="8199" max="8199" width="15.6640625" style="112" bestFit="1" customWidth="1"/>
    <col min="8200" max="8200" width="12.33203125" style="112" bestFit="1" customWidth="1"/>
    <col min="8201" max="8447" width="9.109375" style="112"/>
    <col min="8448" max="8448" width="4" style="112" customWidth="1"/>
    <col min="8449" max="8449" width="36.33203125" style="112" customWidth="1"/>
    <col min="8450" max="8450" width="15.88671875" style="112" customWidth="1"/>
    <col min="8451" max="8451" width="14.44140625" style="112" customWidth="1"/>
    <col min="8452" max="8452" width="12.5546875" style="112" customWidth="1"/>
    <col min="8453" max="8453" width="13.88671875" style="112" customWidth="1"/>
    <col min="8454" max="8454" width="12.6640625" style="112" bestFit="1" customWidth="1"/>
    <col min="8455" max="8455" width="15.6640625" style="112" bestFit="1" customWidth="1"/>
    <col min="8456" max="8456" width="12.33203125" style="112" bestFit="1" customWidth="1"/>
    <col min="8457" max="8703" width="9.109375" style="112"/>
    <col min="8704" max="8704" width="4" style="112" customWidth="1"/>
    <col min="8705" max="8705" width="36.33203125" style="112" customWidth="1"/>
    <col min="8706" max="8706" width="15.88671875" style="112" customWidth="1"/>
    <col min="8707" max="8707" width="14.44140625" style="112" customWidth="1"/>
    <col min="8708" max="8708" width="12.5546875" style="112" customWidth="1"/>
    <col min="8709" max="8709" width="13.88671875" style="112" customWidth="1"/>
    <col min="8710" max="8710" width="12.6640625" style="112" bestFit="1" customWidth="1"/>
    <col min="8711" max="8711" width="15.6640625" style="112" bestFit="1" customWidth="1"/>
    <col min="8712" max="8712" width="12.33203125" style="112" bestFit="1" customWidth="1"/>
    <col min="8713" max="8959" width="9.109375" style="112"/>
    <col min="8960" max="8960" width="4" style="112" customWidth="1"/>
    <col min="8961" max="8961" width="36.33203125" style="112" customWidth="1"/>
    <col min="8962" max="8962" width="15.88671875" style="112" customWidth="1"/>
    <col min="8963" max="8963" width="14.44140625" style="112" customWidth="1"/>
    <col min="8964" max="8964" width="12.5546875" style="112" customWidth="1"/>
    <col min="8965" max="8965" width="13.88671875" style="112" customWidth="1"/>
    <col min="8966" max="8966" width="12.6640625" style="112" bestFit="1" customWidth="1"/>
    <col min="8967" max="8967" width="15.6640625" style="112" bestFit="1" customWidth="1"/>
    <col min="8968" max="8968" width="12.33203125" style="112" bestFit="1" customWidth="1"/>
    <col min="8969" max="9215" width="9.109375" style="112"/>
    <col min="9216" max="9216" width="4" style="112" customWidth="1"/>
    <col min="9217" max="9217" width="36.33203125" style="112" customWidth="1"/>
    <col min="9218" max="9218" width="15.88671875" style="112" customWidth="1"/>
    <col min="9219" max="9219" width="14.44140625" style="112" customWidth="1"/>
    <col min="9220" max="9220" width="12.5546875" style="112" customWidth="1"/>
    <col min="9221" max="9221" width="13.88671875" style="112" customWidth="1"/>
    <col min="9222" max="9222" width="12.6640625" style="112" bestFit="1" customWidth="1"/>
    <col min="9223" max="9223" width="15.6640625" style="112" bestFit="1" customWidth="1"/>
    <col min="9224" max="9224" width="12.33203125" style="112" bestFit="1" customWidth="1"/>
    <col min="9225" max="9471" width="9.109375" style="112"/>
    <col min="9472" max="9472" width="4" style="112" customWidth="1"/>
    <col min="9473" max="9473" width="36.33203125" style="112" customWidth="1"/>
    <col min="9474" max="9474" width="15.88671875" style="112" customWidth="1"/>
    <col min="9475" max="9475" width="14.44140625" style="112" customWidth="1"/>
    <col min="9476" max="9476" width="12.5546875" style="112" customWidth="1"/>
    <col min="9477" max="9477" width="13.88671875" style="112" customWidth="1"/>
    <col min="9478" max="9478" width="12.6640625" style="112" bestFit="1" customWidth="1"/>
    <col min="9479" max="9479" width="15.6640625" style="112" bestFit="1" customWidth="1"/>
    <col min="9480" max="9480" width="12.33203125" style="112" bestFit="1" customWidth="1"/>
    <col min="9481" max="9727" width="9.109375" style="112"/>
    <col min="9728" max="9728" width="4" style="112" customWidth="1"/>
    <col min="9729" max="9729" width="36.33203125" style="112" customWidth="1"/>
    <col min="9730" max="9730" width="15.88671875" style="112" customWidth="1"/>
    <col min="9731" max="9731" width="14.44140625" style="112" customWidth="1"/>
    <col min="9732" max="9732" width="12.5546875" style="112" customWidth="1"/>
    <col min="9733" max="9733" width="13.88671875" style="112" customWidth="1"/>
    <col min="9734" max="9734" width="12.6640625" style="112" bestFit="1" customWidth="1"/>
    <col min="9735" max="9735" width="15.6640625" style="112" bestFit="1" customWidth="1"/>
    <col min="9736" max="9736" width="12.33203125" style="112" bestFit="1" customWidth="1"/>
    <col min="9737" max="9983" width="9.109375" style="112"/>
    <col min="9984" max="9984" width="4" style="112" customWidth="1"/>
    <col min="9985" max="9985" width="36.33203125" style="112" customWidth="1"/>
    <col min="9986" max="9986" width="15.88671875" style="112" customWidth="1"/>
    <col min="9987" max="9987" width="14.44140625" style="112" customWidth="1"/>
    <col min="9988" max="9988" width="12.5546875" style="112" customWidth="1"/>
    <col min="9989" max="9989" width="13.88671875" style="112" customWidth="1"/>
    <col min="9990" max="9990" width="12.6640625" style="112" bestFit="1" customWidth="1"/>
    <col min="9991" max="9991" width="15.6640625" style="112" bestFit="1" customWidth="1"/>
    <col min="9992" max="9992" width="12.33203125" style="112" bestFit="1" customWidth="1"/>
    <col min="9993" max="10239" width="9.109375" style="112"/>
    <col min="10240" max="10240" width="4" style="112" customWidth="1"/>
    <col min="10241" max="10241" width="36.33203125" style="112" customWidth="1"/>
    <col min="10242" max="10242" width="15.88671875" style="112" customWidth="1"/>
    <col min="10243" max="10243" width="14.44140625" style="112" customWidth="1"/>
    <col min="10244" max="10244" width="12.5546875" style="112" customWidth="1"/>
    <col min="10245" max="10245" width="13.88671875" style="112" customWidth="1"/>
    <col min="10246" max="10246" width="12.6640625" style="112" bestFit="1" customWidth="1"/>
    <col min="10247" max="10247" width="15.6640625" style="112" bestFit="1" customWidth="1"/>
    <col min="10248" max="10248" width="12.33203125" style="112" bestFit="1" customWidth="1"/>
    <col min="10249" max="10495" width="9.109375" style="112"/>
    <col min="10496" max="10496" width="4" style="112" customWidth="1"/>
    <col min="10497" max="10497" width="36.33203125" style="112" customWidth="1"/>
    <col min="10498" max="10498" width="15.88671875" style="112" customWidth="1"/>
    <col min="10499" max="10499" width="14.44140625" style="112" customWidth="1"/>
    <col min="10500" max="10500" width="12.5546875" style="112" customWidth="1"/>
    <col min="10501" max="10501" width="13.88671875" style="112" customWidth="1"/>
    <col min="10502" max="10502" width="12.6640625" style="112" bestFit="1" customWidth="1"/>
    <col min="10503" max="10503" width="15.6640625" style="112" bestFit="1" customWidth="1"/>
    <col min="10504" max="10504" width="12.33203125" style="112" bestFit="1" customWidth="1"/>
    <col min="10505" max="10751" width="9.109375" style="112"/>
    <col min="10752" max="10752" width="4" style="112" customWidth="1"/>
    <col min="10753" max="10753" width="36.33203125" style="112" customWidth="1"/>
    <col min="10754" max="10754" width="15.88671875" style="112" customWidth="1"/>
    <col min="10755" max="10755" width="14.44140625" style="112" customWidth="1"/>
    <col min="10756" max="10756" width="12.5546875" style="112" customWidth="1"/>
    <col min="10757" max="10757" width="13.88671875" style="112" customWidth="1"/>
    <col min="10758" max="10758" width="12.6640625" style="112" bestFit="1" customWidth="1"/>
    <col min="10759" max="10759" width="15.6640625" style="112" bestFit="1" customWidth="1"/>
    <col min="10760" max="10760" width="12.33203125" style="112" bestFit="1" customWidth="1"/>
    <col min="10761" max="11007" width="9.109375" style="112"/>
    <col min="11008" max="11008" width="4" style="112" customWidth="1"/>
    <col min="11009" max="11009" width="36.33203125" style="112" customWidth="1"/>
    <col min="11010" max="11010" width="15.88671875" style="112" customWidth="1"/>
    <col min="11011" max="11011" width="14.44140625" style="112" customWidth="1"/>
    <col min="11012" max="11012" width="12.5546875" style="112" customWidth="1"/>
    <col min="11013" max="11013" width="13.88671875" style="112" customWidth="1"/>
    <col min="11014" max="11014" width="12.6640625" style="112" bestFit="1" customWidth="1"/>
    <col min="11015" max="11015" width="15.6640625" style="112" bestFit="1" customWidth="1"/>
    <col min="11016" max="11016" width="12.33203125" style="112" bestFit="1" customWidth="1"/>
    <col min="11017" max="11263" width="9.109375" style="112"/>
    <col min="11264" max="11264" width="4" style="112" customWidth="1"/>
    <col min="11265" max="11265" width="36.33203125" style="112" customWidth="1"/>
    <col min="11266" max="11266" width="15.88671875" style="112" customWidth="1"/>
    <col min="11267" max="11267" width="14.44140625" style="112" customWidth="1"/>
    <col min="11268" max="11268" width="12.5546875" style="112" customWidth="1"/>
    <col min="11269" max="11269" width="13.88671875" style="112" customWidth="1"/>
    <col min="11270" max="11270" width="12.6640625" style="112" bestFit="1" customWidth="1"/>
    <col min="11271" max="11271" width="15.6640625" style="112" bestFit="1" customWidth="1"/>
    <col min="11272" max="11272" width="12.33203125" style="112" bestFit="1" customWidth="1"/>
    <col min="11273" max="11519" width="9.109375" style="112"/>
    <col min="11520" max="11520" width="4" style="112" customWidth="1"/>
    <col min="11521" max="11521" width="36.33203125" style="112" customWidth="1"/>
    <col min="11522" max="11522" width="15.88671875" style="112" customWidth="1"/>
    <col min="11523" max="11523" width="14.44140625" style="112" customWidth="1"/>
    <col min="11524" max="11524" width="12.5546875" style="112" customWidth="1"/>
    <col min="11525" max="11525" width="13.88671875" style="112" customWidth="1"/>
    <col min="11526" max="11526" width="12.6640625" style="112" bestFit="1" customWidth="1"/>
    <col min="11527" max="11527" width="15.6640625" style="112" bestFit="1" customWidth="1"/>
    <col min="11528" max="11528" width="12.33203125" style="112" bestFit="1" customWidth="1"/>
    <col min="11529" max="11775" width="9.109375" style="112"/>
    <col min="11776" max="11776" width="4" style="112" customWidth="1"/>
    <col min="11777" max="11777" width="36.33203125" style="112" customWidth="1"/>
    <col min="11778" max="11778" width="15.88671875" style="112" customWidth="1"/>
    <col min="11779" max="11779" width="14.44140625" style="112" customWidth="1"/>
    <col min="11780" max="11780" width="12.5546875" style="112" customWidth="1"/>
    <col min="11781" max="11781" width="13.88671875" style="112" customWidth="1"/>
    <col min="11782" max="11782" width="12.6640625" style="112" bestFit="1" customWidth="1"/>
    <col min="11783" max="11783" width="15.6640625" style="112" bestFit="1" customWidth="1"/>
    <col min="11784" max="11784" width="12.33203125" style="112" bestFit="1" customWidth="1"/>
    <col min="11785" max="12031" width="9.109375" style="112"/>
    <col min="12032" max="12032" width="4" style="112" customWidth="1"/>
    <col min="12033" max="12033" width="36.33203125" style="112" customWidth="1"/>
    <col min="12034" max="12034" width="15.88671875" style="112" customWidth="1"/>
    <col min="12035" max="12035" width="14.44140625" style="112" customWidth="1"/>
    <col min="12036" max="12036" width="12.5546875" style="112" customWidth="1"/>
    <col min="12037" max="12037" width="13.88671875" style="112" customWidth="1"/>
    <col min="12038" max="12038" width="12.6640625" style="112" bestFit="1" customWidth="1"/>
    <col min="12039" max="12039" width="15.6640625" style="112" bestFit="1" customWidth="1"/>
    <col min="12040" max="12040" width="12.33203125" style="112" bestFit="1" customWidth="1"/>
    <col min="12041" max="12287" width="9.109375" style="112"/>
    <col min="12288" max="12288" width="4" style="112" customWidth="1"/>
    <col min="12289" max="12289" width="36.33203125" style="112" customWidth="1"/>
    <col min="12290" max="12290" width="15.88671875" style="112" customWidth="1"/>
    <col min="12291" max="12291" width="14.44140625" style="112" customWidth="1"/>
    <col min="12292" max="12292" width="12.5546875" style="112" customWidth="1"/>
    <col min="12293" max="12293" width="13.88671875" style="112" customWidth="1"/>
    <col min="12294" max="12294" width="12.6640625" style="112" bestFit="1" customWidth="1"/>
    <col min="12295" max="12295" width="15.6640625" style="112" bestFit="1" customWidth="1"/>
    <col min="12296" max="12296" width="12.33203125" style="112" bestFit="1" customWidth="1"/>
    <col min="12297" max="12543" width="9.109375" style="112"/>
    <col min="12544" max="12544" width="4" style="112" customWidth="1"/>
    <col min="12545" max="12545" width="36.33203125" style="112" customWidth="1"/>
    <col min="12546" max="12546" width="15.88671875" style="112" customWidth="1"/>
    <col min="12547" max="12547" width="14.44140625" style="112" customWidth="1"/>
    <col min="12548" max="12548" width="12.5546875" style="112" customWidth="1"/>
    <col min="12549" max="12549" width="13.88671875" style="112" customWidth="1"/>
    <col min="12550" max="12550" width="12.6640625" style="112" bestFit="1" customWidth="1"/>
    <col min="12551" max="12551" width="15.6640625" style="112" bestFit="1" customWidth="1"/>
    <col min="12552" max="12552" width="12.33203125" style="112" bestFit="1" customWidth="1"/>
    <col min="12553" max="12799" width="9.109375" style="112"/>
    <col min="12800" max="12800" width="4" style="112" customWidth="1"/>
    <col min="12801" max="12801" width="36.33203125" style="112" customWidth="1"/>
    <col min="12802" max="12802" width="15.88671875" style="112" customWidth="1"/>
    <col min="12803" max="12803" width="14.44140625" style="112" customWidth="1"/>
    <col min="12804" max="12804" width="12.5546875" style="112" customWidth="1"/>
    <col min="12805" max="12805" width="13.88671875" style="112" customWidth="1"/>
    <col min="12806" max="12806" width="12.6640625" style="112" bestFit="1" customWidth="1"/>
    <col min="12807" max="12807" width="15.6640625" style="112" bestFit="1" customWidth="1"/>
    <col min="12808" max="12808" width="12.33203125" style="112" bestFit="1" customWidth="1"/>
    <col min="12809" max="13055" width="9.109375" style="112"/>
    <col min="13056" max="13056" width="4" style="112" customWidth="1"/>
    <col min="13057" max="13057" width="36.33203125" style="112" customWidth="1"/>
    <col min="13058" max="13058" width="15.88671875" style="112" customWidth="1"/>
    <col min="13059" max="13059" width="14.44140625" style="112" customWidth="1"/>
    <col min="13060" max="13060" width="12.5546875" style="112" customWidth="1"/>
    <col min="13061" max="13061" width="13.88671875" style="112" customWidth="1"/>
    <col min="13062" max="13062" width="12.6640625" style="112" bestFit="1" customWidth="1"/>
    <col min="13063" max="13063" width="15.6640625" style="112" bestFit="1" customWidth="1"/>
    <col min="13064" max="13064" width="12.33203125" style="112" bestFit="1" customWidth="1"/>
    <col min="13065" max="13311" width="9.109375" style="112"/>
    <col min="13312" max="13312" width="4" style="112" customWidth="1"/>
    <col min="13313" max="13313" width="36.33203125" style="112" customWidth="1"/>
    <col min="13314" max="13314" width="15.88671875" style="112" customWidth="1"/>
    <col min="13315" max="13315" width="14.44140625" style="112" customWidth="1"/>
    <col min="13316" max="13316" width="12.5546875" style="112" customWidth="1"/>
    <col min="13317" max="13317" width="13.88671875" style="112" customWidth="1"/>
    <col min="13318" max="13318" width="12.6640625" style="112" bestFit="1" customWidth="1"/>
    <col min="13319" max="13319" width="15.6640625" style="112" bestFit="1" customWidth="1"/>
    <col min="13320" max="13320" width="12.33203125" style="112" bestFit="1" customWidth="1"/>
    <col min="13321" max="13567" width="9.109375" style="112"/>
    <col min="13568" max="13568" width="4" style="112" customWidth="1"/>
    <col min="13569" max="13569" width="36.33203125" style="112" customWidth="1"/>
    <col min="13570" max="13570" width="15.88671875" style="112" customWidth="1"/>
    <col min="13571" max="13571" width="14.44140625" style="112" customWidth="1"/>
    <col min="13572" max="13572" width="12.5546875" style="112" customWidth="1"/>
    <col min="13573" max="13573" width="13.88671875" style="112" customWidth="1"/>
    <col min="13574" max="13574" width="12.6640625" style="112" bestFit="1" customWidth="1"/>
    <col min="13575" max="13575" width="15.6640625" style="112" bestFit="1" customWidth="1"/>
    <col min="13576" max="13576" width="12.33203125" style="112" bestFit="1" customWidth="1"/>
    <col min="13577" max="13823" width="9.109375" style="112"/>
    <col min="13824" max="13824" width="4" style="112" customWidth="1"/>
    <col min="13825" max="13825" width="36.33203125" style="112" customWidth="1"/>
    <col min="13826" max="13826" width="15.88671875" style="112" customWidth="1"/>
    <col min="13827" max="13827" width="14.44140625" style="112" customWidth="1"/>
    <col min="13828" max="13828" width="12.5546875" style="112" customWidth="1"/>
    <col min="13829" max="13829" width="13.88671875" style="112" customWidth="1"/>
    <col min="13830" max="13830" width="12.6640625" style="112" bestFit="1" customWidth="1"/>
    <col min="13831" max="13831" width="15.6640625" style="112" bestFit="1" customWidth="1"/>
    <col min="13832" max="13832" width="12.33203125" style="112" bestFit="1" customWidth="1"/>
    <col min="13833" max="14079" width="9.109375" style="112"/>
    <col min="14080" max="14080" width="4" style="112" customWidth="1"/>
    <col min="14081" max="14081" width="36.33203125" style="112" customWidth="1"/>
    <col min="14082" max="14082" width="15.88671875" style="112" customWidth="1"/>
    <col min="14083" max="14083" width="14.44140625" style="112" customWidth="1"/>
    <col min="14084" max="14084" width="12.5546875" style="112" customWidth="1"/>
    <col min="14085" max="14085" width="13.88671875" style="112" customWidth="1"/>
    <col min="14086" max="14086" width="12.6640625" style="112" bestFit="1" customWidth="1"/>
    <col min="14087" max="14087" width="15.6640625" style="112" bestFit="1" customWidth="1"/>
    <col min="14088" max="14088" width="12.33203125" style="112" bestFit="1" customWidth="1"/>
    <col min="14089" max="14335" width="9.109375" style="112"/>
    <col min="14336" max="14336" width="4" style="112" customWidth="1"/>
    <col min="14337" max="14337" width="36.33203125" style="112" customWidth="1"/>
    <col min="14338" max="14338" width="15.88671875" style="112" customWidth="1"/>
    <col min="14339" max="14339" width="14.44140625" style="112" customWidth="1"/>
    <col min="14340" max="14340" width="12.5546875" style="112" customWidth="1"/>
    <col min="14341" max="14341" width="13.88671875" style="112" customWidth="1"/>
    <col min="14342" max="14342" width="12.6640625" style="112" bestFit="1" customWidth="1"/>
    <col min="14343" max="14343" width="15.6640625" style="112" bestFit="1" customWidth="1"/>
    <col min="14344" max="14344" width="12.33203125" style="112" bestFit="1" customWidth="1"/>
    <col min="14345" max="14591" width="9.109375" style="112"/>
    <col min="14592" max="14592" width="4" style="112" customWidth="1"/>
    <col min="14593" max="14593" width="36.33203125" style="112" customWidth="1"/>
    <col min="14594" max="14594" width="15.88671875" style="112" customWidth="1"/>
    <col min="14595" max="14595" width="14.44140625" style="112" customWidth="1"/>
    <col min="14596" max="14596" width="12.5546875" style="112" customWidth="1"/>
    <col min="14597" max="14597" width="13.88671875" style="112" customWidth="1"/>
    <col min="14598" max="14598" width="12.6640625" style="112" bestFit="1" customWidth="1"/>
    <col min="14599" max="14599" width="15.6640625" style="112" bestFit="1" customWidth="1"/>
    <col min="14600" max="14600" width="12.33203125" style="112" bestFit="1" customWidth="1"/>
    <col min="14601" max="14847" width="9.109375" style="112"/>
    <col min="14848" max="14848" width="4" style="112" customWidth="1"/>
    <col min="14849" max="14849" width="36.33203125" style="112" customWidth="1"/>
    <col min="14850" max="14850" width="15.88671875" style="112" customWidth="1"/>
    <col min="14851" max="14851" width="14.44140625" style="112" customWidth="1"/>
    <col min="14852" max="14852" width="12.5546875" style="112" customWidth="1"/>
    <col min="14853" max="14853" width="13.88671875" style="112" customWidth="1"/>
    <col min="14854" max="14854" width="12.6640625" style="112" bestFit="1" customWidth="1"/>
    <col min="14855" max="14855" width="15.6640625" style="112" bestFit="1" customWidth="1"/>
    <col min="14856" max="14856" width="12.33203125" style="112" bestFit="1" customWidth="1"/>
    <col min="14857" max="15103" width="9.109375" style="112"/>
    <col min="15104" max="15104" width="4" style="112" customWidth="1"/>
    <col min="15105" max="15105" width="36.33203125" style="112" customWidth="1"/>
    <col min="15106" max="15106" width="15.88671875" style="112" customWidth="1"/>
    <col min="15107" max="15107" width="14.44140625" style="112" customWidth="1"/>
    <col min="15108" max="15108" width="12.5546875" style="112" customWidth="1"/>
    <col min="15109" max="15109" width="13.88671875" style="112" customWidth="1"/>
    <col min="15110" max="15110" width="12.6640625" style="112" bestFit="1" customWidth="1"/>
    <col min="15111" max="15111" width="15.6640625" style="112" bestFit="1" customWidth="1"/>
    <col min="15112" max="15112" width="12.33203125" style="112" bestFit="1" customWidth="1"/>
    <col min="15113" max="15359" width="9.109375" style="112"/>
    <col min="15360" max="15360" width="4" style="112" customWidth="1"/>
    <col min="15361" max="15361" width="36.33203125" style="112" customWidth="1"/>
    <col min="15362" max="15362" width="15.88671875" style="112" customWidth="1"/>
    <col min="15363" max="15363" width="14.44140625" style="112" customWidth="1"/>
    <col min="15364" max="15364" width="12.5546875" style="112" customWidth="1"/>
    <col min="15365" max="15365" width="13.88671875" style="112" customWidth="1"/>
    <col min="15366" max="15366" width="12.6640625" style="112" bestFit="1" customWidth="1"/>
    <col min="15367" max="15367" width="15.6640625" style="112" bestFit="1" customWidth="1"/>
    <col min="15368" max="15368" width="12.33203125" style="112" bestFit="1" customWidth="1"/>
    <col min="15369" max="15615" width="9.109375" style="112"/>
    <col min="15616" max="15616" width="4" style="112" customWidth="1"/>
    <col min="15617" max="15617" width="36.33203125" style="112" customWidth="1"/>
    <col min="15618" max="15618" width="15.88671875" style="112" customWidth="1"/>
    <col min="15619" max="15619" width="14.44140625" style="112" customWidth="1"/>
    <col min="15620" max="15620" width="12.5546875" style="112" customWidth="1"/>
    <col min="15621" max="15621" width="13.88671875" style="112" customWidth="1"/>
    <col min="15622" max="15622" width="12.6640625" style="112" bestFit="1" customWidth="1"/>
    <col min="15623" max="15623" width="15.6640625" style="112" bestFit="1" customWidth="1"/>
    <col min="15624" max="15624" width="12.33203125" style="112" bestFit="1" customWidth="1"/>
    <col min="15625" max="15871" width="9.109375" style="112"/>
    <col min="15872" max="15872" width="4" style="112" customWidth="1"/>
    <col min="15873" max="15873" width="36.33203125" style="112" customWidth="1"/>
    <col min="15874" max="15874" width="15.88671875" style="112" customWidth="1"/>
    <col min="15875" max="15875" width="14.44140625" style="112" customWidth="1"/>
    <col min="15876" max="15876" width="12.5546875" style="112" customWidth="1"/>
    <col min="15877" max="15877" width="13.88671875" style="112" customWidth="1"/>
    <col min="15878" max="15878" width="12.6640625" style="112" bestFit="1" customWidth="1"/>
    <col min="15879" max="15879" width="15.6640625" style="112" bestFit="1" customWidth="1"/>
    <col min="15880" max="15880" width="12.33203125" style="112" bestFit="1" customWidth="1"/>
    <col min="15881" max="16127" width="9.109375" style="112"/>
    <col min="16128" max="16128" width="4" style="112" customWidth="1"/>
    <col min="16129" max="16129" width="36.33203125" style="112" customWidth="1"/>
    <col min="16130" max="16130" width="15.88671875" style="112" customWidth="1"/>
    <col min="16131" max="16131" width="14.44140625" style="112" customWidth="1"/>
    <col min="16132" max="16132" width="12.5546875" style="112" customWidth="1"/>
    <col min="16133" max="16133" width="13.88671875" style="112" customWidth="1"/>
    <col min="16134" max="16134" width="12.6640625" style="112" bestFit="1" customWidth="1"/>
    <col min="16135" max="16135" width="15.6640625" style="112" bestFit="1" customWidth="1"/>
    <col min="16136" max="16136" width="12.33203125" style="112" bestFit="1" customWidth="1"/>
    <col min="16137" max="16384" width="9.109375" style="112"/>
  </cols>
  <sheetData>
    <row r="1" spans="1:8" ht="18.75">
      <c r="E1" s="163" t="s">
        <v>119</v>
      </c>
    </row>
    <row r="2" spans="1:8" ht="18.75">
      <c r="A2" s="217" t="s">
        <v>120</v>
      </c>
      <c r="B2" s="217"/>
      <c r="C2" s="217"/>
      <c r="D2" s="217"/>
      <c r="E2" s="217"/>
    </row>
    <row r="3" spans="1:8" ht="15.75">
      <c r="A3" s="218" t="str">
        <f>DPNS!A3</f>
        <v>(Kèm theo Báo cáo số            /BC-UBND ngày       /3/2023 của Ủy ban nhân dân Huyện)</v>
      </c>
      <c r="B3" s="218"/>
      <c r="C3" s="218"/>
      <c r="D3" s="218"/>
      <c r="E3" s="218"/>
    </row>
    <row r="4" spans="1:8">
      <c r="D4" s="219" t="s">
        <v>114</v>
      </c>
      <c r="E4" s="219"/>
    </row>
    <row r="5" spans="1:8" ht="15.75" customHeight="1">
      <c r="A5" s="220" t="s">
        <v>97</v>
      </c>
      <c r="B5" s="220" t="s">
        <v>30</v>
      </c>
      <c r="C5" s="221" t="s">
        <v>121</v>
      </c>
      <c r="D5" s="221" t="s">
        <v>122</v>
      </c>
      <c r="E5" s="222" t="s">
        <v>57</v>
      </c>
      <c r="F5" s="114"/>
      <c r="G5" s="114"/>
    </row>
    <row r="6" spans="1:8" ht="15.75" customHeight="1">
      <c r="A6" s="220"/>
      <c r="B6" s="220"/>
      <c r="C6" s="221"/>
      <c r="D6" s="221"/>
      <c r="E6" s="222"/>
      <c r="F6" s="114"/>
      <c r="G6" s="114"/>
    </row>
    <row r="7" spans="1:8" s="118" customFormat="1">
      <c r="A7" s="115" t="s">
        <v>3</v>
      </c>
      <c r="B7" s="116" t="s">
        <v>103</v>
      </c>
      <c r="C7" s="117"/>
      <c r="D7" s="117"/>
      <c r="E7" s="164"/>
    </row>
    <row r="8" spans="1:8">
      <c r="A8" s="119" t="s">
        <v>1</v>
      </c>
      <c r="B8" s="120" t="s">
        <v>123</v>
      </c>
      <c r="C8" s="121">
        <f>SUM(C10:C17)</f>
        <v>784000</v>
      </c>
      <c r="D8" s="121">
        <f>D10+D11+D12+D13+D18</f>
        <v>201283</v>
      </c>
      <c r="E8" s="165">
        <f>D8/C8*100</f>
        <v>25.673852040816325</v>
      </c>
      <c r="F8" s="122"/>
      <c r="G8" s="122"/>
      <c r="H8" s="123"/>
    </row>
    <row r="9" spans="1:8">
      <c r="A9" s="119"/>
      <c r="B9" s="120" t="s">
        <v>124</v>
      </c>
      <c r="C9" s="121">
        <f>C10+C11+C12+C13</f>
        <v>784000</v>
      </c>
      <c r="D9" s="121">
        <f>D10+D11+D12+D13+D18</f>
        <v>201283</v>
      </c>
      <c r="E9" s="166">
        <f t="shared" ref="E9:E13" si="0">D9/C9*100</f>
        <v>25.673852040816325</v>
      </c>
      <c r="F9" s="122"/>
      <c r="G9" s="122"/>
      <c r="H9" s="123"/>
    </row>
    <row r="10" spans="1:8">
      <c r="A10" s="124">
        <v>1</v>
      </c>
      <c r="B10" s="125" t="s">
        <v>125</v>
      </c>
      <c r="C10" s="126">
        <v>300000</v>
      </c>
      <c r="D10" s="126">
        <v>12103</v>
      </c>
      <c r="E10" s="166">
        <f t="shared" si="0"/>
        <v>4.0343333333333335</v>
      </c>
      <c r="F10" s="123"/>
      <c r="G10" s="123"/>
    </row>
    <row r="11" spans="1:8">
      <c r="A11" s="124">
        <v>2</v>
      </c>
      <c r="B11" s="125" t="s">
        <v>126</v>
      </c>
      <c r="C11" s="126">
        <v>115000</v>
      </c>
      <c r="D11" s="126">
        <v>38780</v>
      </c>
      <c r="E11" s="166">
        <f t="shared" si="0"/>
        <v>33.721739130434777</v>
      </c>
      <c r="F11" s="127"/>
      <c r="G11" s="127"/>
    </row>
    <row r="12" spans="1:8">
      <c r="A12" s="124">
        <v>3</v>
      </c>
      <c r="B12" s="125" t="s">
        <v>127</v>
      </c>
      <c r="C12" s="126">
        <v>179000</v>
      </c>
      <c r="D12" s="126">
        <v>125400</v>
      </c>
      <c r="E12" s="166">
        <f t="shared" si="0"/>
        <v>70.055865921787714</v>
      </c>
      <c r="F12" s="123"/>
      <c r="G12" s="128"/>
    </row>
    <row r="13" spans="1:8" ht="31.5">
      <c r="A13" s="124">
        <v>4</v>
      </c>
      <c r="B13" s="129" t="s">
        <v>128</v>
      </c>
      <c r="C13" s="126">
        <v>190000</v>
      </c>
      <c r="D13" s="126">
        <f>SUM(D14:D17)</f>
        <v>25000</v>
      </c>
      <c r="E13" s="166">
        <f t="shared" si="0"/>
        <v>13.157894736842104</v>
      </c>
    </row>
    <row r="14" spans="1:8">
      <c r="A14" s="124"/>
      <c r="B14" s="130" t="s">
        <v>129</v>
      </c>
      <c r="C14" s="126"/>
      <c r="D14" s="126"/>
      <c r="E14" s="166"/>
    </row>
    <row r="15" spans="1:8">
      <c r="A15" s="124"/>
      <c r="B15" s="130" t="s">
        <v>130</v>
      </c>
      <c r="C15" s="126"/>
      <c r="D15" s="126"/>
      <c r="E15" s="166"/>
    </row>
    <row r="16" spans="1:8">
      <c r="A16" s="124"/>
      <c r="B16" s="130" t="s">
        <v>131</v>
      </c>
      <c r="C16" s="126"/>
      <c r="D16" s="126"/>
      <c r="E16" s="166"/>
    </row>
    <row r="17" spans="1:8">
      <c r="A17" s="124"/>
      <c r="B17" s="130" t="s">
        <v>132</v>
      </c>
      <c r="C17" s="126"/>
      <c r="D17" s="126">
        <v>25000</v>
      </c>
      <c r="E17" s="166"/>
    </row>
    <row r="18" spans="1:8">
      <c r="A18" s="131">
        <v>5</v>
      </c>
      <c r="B18" s="132" t="s">
        <v>133</v>
      </c>
      <c r="C18" s="133"/>
      <c r="D18" s="133"/>
      <c r="E18" s="167"/>
    </row>
    <row r="19" spans="1:8" s="137" customFormat="1">
      <c r="A19" s="134" t="s">
        <v>134</v>
      </c>
      <c r="B19" s="135" t="s">
        <v>105</v>
      </c>
      <c r="C19" s="136"/>
      <c r="D19" s="136"/>
      <c r="E19" s="168"/>
      <c r="G19" s="138"/>
    </row>
    <row r="20" spans="1:8" ht="15.75">
      <c r="A20" s="119" t="s">
        <v>1</v>
      </c>
      <c r="B20" s="120" t="s">
        <v>123</v>
      </c>
      <c r="C20" s="139">
        <f>C21+C29</f>
        <v>2527000</v>
      </c>
      <c r="D20" s="139">
        <f>D21+D29</f>
        <v>559649</v>
      </c>
      <c r="E20" s="169">
        <f>D20/C20*100</f>
        <v>22.146774831816384</v>
      </c>
      <c r="F20" s="122"/>
      <c r="G20" s="122"/>
    </row>
    <row r="21" spans="1:8">
      <c r="A21" s="119"/>
      <c r="B21" s="120" t="s">
        <v>124</v>
      </c>
      <c r="C21" s="121">
        <f>C22+C23+C24+C25</f>
        <v>558000</v>
      </c>
      <c r="D21" s="139">
        <f>D22+D23+D24+D25</f>
        <v>116275</v>
      </c>
      <c r="E21" s="166">
        <f>D21/C21*100</f>
        <v>20.837813620071685</v>
      </c>
      <c r="F21" s="122"/>
      <c r="G21" s="122"/>
      <c r="H21" s="123"/>
    </row>
    <row r="22" spans="1:8" ht="15.75">
      <c r="A22" s="124">
        <v>1</v>
      </c>
      <c r="B22" s="125" t="s">
        <v>125</v>
      </c>
      <c r="C22" s="140">
        <v>200000</v>
      </c>
      <c r="D22" s="140">
        <v>20820</v>
      </c>
      <c r="E22" s="170">
        <f>D22/C22*100</f>
        <v>10.41</v>
      </c>
    </row>
    <row r="23" spans="1:8" ht="15.75">
      <c r="A23" s="141">
        <v>2</v>
      </c>
      <c r="B23" s="125" t="s">
        <v>126</v>
      </c>
      <c r="C23" s="140">
        <v>15000</v>
      </c>
      <c r="D23" s="140">
        <v>38</v>
      </c>
      <c r="E23" s="170"/>
    </row>
    <row r="24" spans="1:8" ht="15.75">
      <c r="A24" s="124">
        <v>3</v>
      </c>
      <c r="B24" s="125" t="s">
        <v>127</v>
      </c>
      <c r="C24" s="140">
        <v>153000</v>
      </c>
      <c r="D24" s="140">
        <f>22700+67000+5217</f>
        <v>94917</v>
      </c>
      <c r="E24" s="170">
        <f>D24/C24*100</f>
        <v>62.037254901960779</v>
      </c>
      <c r="F24" s="123"/>
      <c r="G24" s="123"/>
    </row>
    <row r="25" spans="1:8" ht="15.75">
      <c r="A25" s="141">
        <v>4</v>
      </c>
      <c r="B25" s="142" t="s">
        <v>135</v>
      </c>
      <c r="C25" s="140">
        <v>190000</v>
      </c>
      <c r="D25" s="140">
        <f>SUM(D26:D28)</f>
        <v>500</v>
      </c>
      <c r="E25" s="170">
        <f>D25/C25*100</f>
        <v>0.26315789473684209</v>
      </c>
      <c r="H25" s="123"/>
    </row>
    <row r="26" spans="1:8">
      <c r="A26" s="124"/>
      <c r="B26" s="130" t="s">
        <v>129</v>
      </c>
      <c r="C26" s="126"/>
      <c r="D26" s="126"/>
      <c r="E26" s="166"/>
    </row>
    <row r="27" spans="1:8">
      <c r="A27" s="124"/>
      <c r="B27" s="130" t="s">
        <v>130</v>
      </c>
      <c r="C27" s="126"/>
      <c r="D27" s="126">
        <v>500</v>
      </c>
      <c r="E27" s="166"/>
      <c r="F27" s="123"/>
    </row>
    <row r="28" spans="1:8">
      <c r="A28" s="124"/>
      <c r="B28" s="130" t="s">
        <v>132</v>
      </c>
      <c r="C28" s="126"/>
      <c r="D28" s="126"/>
      <c r="E28" s="166"/>
    </row>
    <row r="29" spans="1:8" ht="15.75">
      <c r="A29" s="124">
        <v>5</v>
      </c>
      <c r="B29" s="143" t="s">
        <v>136</v>
      </c>
      <c r="C29" s="144">
        <v>1969000</v>
      </c>
      <c r="D29" s="144">
        <v>443374</v>
      </c>
      <c r="E29" s="170">
        <f>D29/C29*100</f>
        <v>22.517724733367192</v>
      </c>
    </row>
    <row r="30" spans="1:8" s="146" customFormat="1">
      <c r="A30" s="134" t="s">
        <v>4</v>
      </c>
      <c r="B30" s="145" t="s">
        <v>107</v>
      </c>
      <c r="C30" s="136"/>
      <c r="D30" s="136"/>
      <c r="E30" s="168"/>
    </row>
    <row r="31" spans="1:8" ht="15.75">
      <c r="A31" s="119" t="s">
        <v>1</v>
      </c>
      <c r="B31" s="120" t="s">
        <v>123</v>
      </c>
      <c r="C31" s="139">
        <f>C32+C40</f>
        <v>815000</v>
      </c>
      <c r="D31" s="139">
        <f>D32+D40</f>
        <v>323991</v>
      </c>
      <c r="E31" s="169">
        <f>D31/C31*100</f>
        <v>39.75349693251534</v>
      </c>
      <c r="F31" s="122"/>
      <c r="G31" s="122"/>
    </row>
    <row r="32" spans="1:8">
      <c r="A32" s="119"/>
      <c r="B32" s="120" t="s">
        <v>124</v>
      </c>
      <c r="C32" s="121">
        <f>C33+C34+C35+C36</f>
        <v>515000</v>
      </c>
      <c r="D32" s="121">
        <f>D33+D34+D35+D36</f>
        <v>168991</v>
      </c>
      <c r="E32" s="166">
        <f>D32/C32*100</f>
        <v>32.81378640776699</v>
      </c>
      <c r="F32" s="122"/>
      <c r="G32" s="122"/>
      <c r="H32" s="123"/>
    </row>
    <row r="33" spans="1:8" ht="15.75">
      <c r="A33" s="124">
        <v>1</v>
      </c>
      <c r="B33" s="125" t="s">
        <v>125</v>
      </c>
      <c r="C33" s="140">
        <v>200000</v>
      </c>
      <c r="D33" s="140">
        <v>58139</v>
      </c>
      <c r="E33" s="170">
        <f>D33/C33*100</f>
        <v>29.069499999999998</v>
      </c>
    </row>
    <row r="34" spans="1:8" ht="15.75">
      <c r="A34" s="124">
        <v>2</v>
      </c>
      <c r="B34" s="125" t="s">
        <v>126</v>
      </c>
      <c r="C34" s="140">
        <v>5000</v>
      </c>
      <c r="D34" s="140">
        <v>2006</v>
      </c>
      <c r="E34" s="170"/>
    </row>
    <row r="35" spans="1:8" ht="15.75">
      <c r="A35" s="124">
        <v>3</v>
      </c>
      <c r="B35" s="125" t="s">
        <v>127</v>
      </c>
      <c r="C35" s="140">
        <v>100000</v>
      </c>
      <c r="D35" s="140">
        <f>25000+24446</f>
        <v>49446</v>
      </c>
      <c r="E35" s="170">
        <f>D35/C35*100</f>
        <v>49.445999999999998</v>
      </c>
      <c r="F35" s="123"/>
    </row>
    <row r="36" spans="1:8" ht="15.75">
      <c r="A36" s="124">
        <v>4</v>
      </c>
      <c r="B36" s="142" t="s">
        <v>137</v>
      </c>
      <c r="C36" s="140">
        <v>210000</v>
      </c>
      <c r="D36" s="140">
        <f>SUM(D37:D39)</f>
        <v>59400</v>
      </c>
      <c r="E36" s="170">
        <f>D36/C36*100</f>
        <v>28.285714285714285</v>
      </c>
    </row>
    <row r="37" spans="1:8">
      <c r="A37" s="124"/>
      <c r="B37" s="130" t="s">
        <v>129</v>
      </c>
      <c r="C37" s="126"/>
      <c r="D37" s="126">
        <v>5900</v>
      </c>
      <c r="E37" s="166"/>
    </row>
    <row r="38" spans="1:8">
      <c r="A38" s="124"/>
      <c r="B38" s="130" t="s">
        <v>130</v>
      </c>
      <c r="C38" s="126"/>
      <c r="D38" s="126">
        <v>1500</v>
      </c>
      <c r="E38" s="166"/>
    </row>
    <row r="39" spans="1:8">
      <c r="A39" s="124"/>
      <c r="B39" s="130" t="s">
        <v>132</v>
      </c>
      <c r="C39" s="126"/>
      <c r="D39" s="126">
        <v>52000</v>
      </c>
      <c r="E39" s="166"/>
    </row>
    <row r="40" spans="1:8" ht="15.75">
      <c r="A40" s="124">
        <v>5</v>
      </c>
      <c r="B40" s="125" t="s">
        <v>136</v>
      </c>
      <c r="C40" s="140">
        <v>300000</v>
      </c>
      <c r="D40" s="140">
        <v>155000</v>
      </c>
      <c r="E40" s="170">
        <f>D40/C40*100</f>
        <v>51.666666666666671</v>
      </c>
    </row>
    <row r="41" spans="1:8" s="137" customFormat="1">
      <c r="A41" s="134" t="s">
        <v>138</v>
      </c>
      <c r="B41" s="135" t="s">
        <v>108</v>
      </c>
      <c r="C41" s="147"/>
      <c r="D41" s="148"/>
      <c r="E41" s="168"/>
      <c r="G41" s="138"/>
    </row>
    <row r="42" spans="1:8" ht="15.75">
      <c r="A42" s="119" t="s">
        <v>1</v>
      </c>
      <c r="B42" s="120" t="s">
        <v>123</v>
      </c>
      <c r="C42" s="139">
        <f>C43+C53</f>
        <v>2644000</v>
      </c>
      <c r="D42" s="139">
        <f>D43+D53</f>
        <v>807547</v>
      </c>
      <c r="E42" s="169">
        <f>D42/C42*100</f>
        <v>30.542624810892587</v>
      </c>
      <c r="F42" s="122"/>
      <c r="G42" s="122"/>
    </row>
    <row r="43" spans="1:8">
      <c r="A43" s="119"/>
      <c r="B43" s="120" t="s">
        <v>139</v>
      </c>
      <c r="C43" s="121">
        <f>C44+C45+C46+C47</f>
        <v>675000</v>
      </c>
      <c r="D43" s="121">
        <f>D44+D45+D46+D47</f>
        <v>260593</v>
      </c>
      <c r="E43" s="170">
        <f>D43/C43*100</f>
        <v>38.606370370370371</v>
      </c>
      <c r="F43" s="122"/>
      <c r="G43" s="122"/>
      <c r="H43" s="123"/>
    </row>
    <row r="44" spans="1:8" ht="15.75">
      <c r="A44" s="124">
        <v>1</v>
      </c>
      <c r="B44" s="125" t="s">
        <v>125</v>
      </c>
      <c r="C44" s="140">
        <v>200000</v>
      </c>
      <c r="D44" s="140">
        <v>23780</v>
      </c>
      <c r="E44" s="170">
        <f>D44/C44*100</f>
        <v>11.89</v>
      </c>
      <c r="H44" s="149"/>
    </row>
    <row r="45" spans="1:8" ht="15.75">
      <c r="A45" s="124">
        <v>2</v>
      </c>
      <c r="B45" s="125" t="s">
        <v>126</v>
      </c>
      <c r="C45" s="140">
        <v>10000</v>
      </c>
      <c r="D45" s="140">
        <v>10</v>
      </c>
      <c r="E45" s="170"/>
      <c r="F45" s="123"/>
    </row>
    <row r="46" spans="1:8" ht="15.75">
      <c r="A46" s="124">
        <v>3</v>
      </c>
      <c r="B46" s="125" t="s">
        <v>127</v>
      </c>
      <c r="C46" s="140">
        <v>115000</v>
      </c>
      <c r="D46" s="140">
        <f>22900+10435</f>
        <v>33335</v>
      </c>
      <c r="E46" s="170">
        <f>D46/C46*100</f>
        <v>28.986956521739131</v>
      </c>
      <c r="F46" s="123"/>
    </row>
    <row r="47" spans="1:8" ht="15.75">
      <c r="A47" s="124">
        <v>4</v>
      </c>
      <c r="B47" s="142" t="s">
        <v>135</v>
      </c>
      <c r="C47" s="140">
        <v>350000</v>
      </c>
      <c r="D47" s="140">
        <f>SUM(D48:D51)</f>
        <v>203468</v>
      </c>
      <c r="E47" s="170">
        <f>D47/C47*100</f>
        <v>58.133714285714291</v>
      </c>
    </row>
    <row r="48" spans="1:8">
      <c r="A48" s="124"/>
      <c r="B48" s="130" t="s">
        <v>129</v>
      </c>
      <c r="C48" s="126"/>
      <c r="D48" s="126"/>
      <c r="E48" s="166"/>
    </row>
    <row r="49" spans="1:8">
      <c r="A49" s="124"/>
      <c r="B49" s="130" t="s">
        <v>130</v>
      </c>
      <c r="C49" s="126"/>
      <c r="D49" s="126"/>
      <c r="E49" s="166"/>
    </row>
    <row r="50" spans="1:8">
      <c r="A50" s="124"/>
      <c r="B50" s="130" t="s">
        <v>140</v>
      </c>
      <c r="C50" s="126"/>
      <c r="D50" s="126">
        <v>94968</v>
      </c>
      <c r="E50" s="166"/>
    </row>
    <row r="51" spans="1:8">
      <c r="A51" s="124"/>
      <c r="B51" s="130" t="s">
        <v>132</v>
      </c>
      <c r="C51" s="126"/>
      <c r="D51" s="126">
        <v>108500</v>
      </c>
      <c r="E51" s="166"/>
    </row>
    <row r="52" spans="1:8">
      <c r="A52" s="124">
        <v>5</v>
      </c>
      <c r="B52" s="130" t="s">
        <v>141</v>
      </c>
      <c r="C52" s="126"/>
      <c r="D52" s="126"/>
      <c r="E52" s="166"/>
    </row>
    <row r="53" spans="1:8" ht="15.75">
      <c r="A53" s="124">
        <v>6</v>
      </c>
      <c r="B53" s="125" t="s">
        <v>136</v>
      </c>
      <c r="C53" s="140">
        <v>1969000</v>
      </c>
      <c r="D53" s="140">
        <v>546954</v>
      </c>
      <c r="E53" s="170">
        <f>D53/C53*100</f>
        <v>27.77826307770442</v>
      </c>
    </row>
    <row r="54" spans="1:8" s="137" customFormat="1">
      <c r="A54" s="134" t="s">
        <v>142</v>
      </c>
      <c r="B54" s="135" t="s">
        <v>109</v>
      </c>
      <c r="C54" s="148"/>
      <c r="D54" s="148"/>
      <c r="E54" s="168"/>
    </row>
    <row r="55" spans="1:8" ht="15.75">
      <c r="A55" s="119" t="s">
        <v>1</v>
      </c>
      <c r="B55" s="120" t="s">
        <v>123</v>
      </c>
      <c r="C55" s="139">
        <f>C56+C67+C68</f>
        <v>2175206</v>
      </c>
      <c r="D55" s="139">
        <f>D56+D67+D68</f>
        <v>222557</v>
      </c>
      <c r="E55" s="169">
        <f>D55/C55*100</f>
        <v>10.231536691237519</v>
      </c>
      <c r="F55" s="122"/>
      <c r="G55" s="122"/>
    </row>
    <row r="56" spans="1:8">
      <c r="A56" s="119"/>
      <c r="B56" s="120" t="s">
        <v>139</v>
      </c>
      <c r="C56" s="121">
        <f>C57+C58+C59+C60</f>
        <v>479000</v>
      </c>
      <c r="D56" s="121">
        <f>D57+D58+D59+D60</f>
        <v>34557</v>
      </c>
      <c r="E56" s="166">
        <f>D56/C56*100</f>
        <v>7.214405010438413</v>
      </c>
      <c r="F56" s="122"/>
      <c r="G56" s="122"/>
      <c r="H56" s="123"/>
    </row>
    <row r="57" spans="1:8" ht="15.75">
      <c r="A57" s="124">
        <v>1</v>
      </c>
      <c r="B57" s="125" t="s">
        <v>125</v>
      </c>
      <c r="C57" s="140">
        <v>220000</v>
      </c>
      <c r="D57" s="140">
        <v>7035</v>
      </c>
      <c r="E57" s="170">
        <f>D57/C57*100</f>
        <v>3.1977272727272728</v>
      </c>
    </row>
    <row r="58" spans="1:8" ht="15.75">
      <c r="A58" s="124">
        <v>2</v>
      </c>
      <c r="B58" s="125" t="s">
        <v>126</v>
      </c>
      <c r="C58" s="140">
        <v>6000</v>
      </c>
      <c r="D58" s="150"/>
      <c r="E58" s="170"/>
    </row>
    <row r="59" spans="1:8" ht="15.75">
      <c r="A59" s="124">
        <v>3</v>
      </c>
      <c r="B59" s="125" t="s">
        <v>127</v>
      </c>
      <c r="C59" s="140">
        <v>83000</v>
      </c>
      <c r="D59" s="140">
        <f>14400+8722</f>
        <v>23122</v>
      </c>
      <c r="E59" s="170">
        <f>D59/C59*100</f>
        <v>27.857831325301202</v>
      </c>
      <c r="F59" s="123"/>
    </row>
    <row r="60" spans="1:8" ht="15.75">
      <c r="A60" s="124">
        <v>4</v>
      </c>
      <c r="B60" s="142" t="s">
        <v>135</v>
      </c>
      <c r="C60" s="140">
        <v>170000</v>
      </c>
      <c r="D60" s="140">
        <f>SUM(D62:D65)</f>
        <v>4400</v>
      </c>
      <c r="E60" s="170">
        <f>D60/C60*100</f>
        <v>2.5882352941176472</v>
      </c>
    </row>
    <row r="61" spans="1:8" ht="15.75">
      <c r="A61" s="124"/>
      <c r="B61" s="130" t="s">
        <v>143</v>
      </c>
      <c r="C61" s="140"/>
      <c r="D61" s="140">
        <v>11231</v>
      </c>
      <c r="E61" s="170"/>
    </row>
    <row r="62" spans="1:8">
      <c r="A62" s="124"/>
      <c r="B62" s="130" t="s">
        <v>129</v>
      </c>
      <c r="C62" s="126"/>
      <c r="D62" s="126">
        <v>4400</v>
      </c>
      <c r="E62" s="166"/>
    </row>
    <row r="63" spans="1:8">
      <c r="A63" s="124"/>
      <c r="B63" s="130" t="s">
        <v>130</v>
      </c>
      <c r="C63" s="126"/>
      <c r="D63" s="126"/>
      <c r="E63" s="166"/>
    </row>
    <row r="64" spans="1:8">
      <c r="A64" s="124"/>
      <c r="B64" s="130" t="s">
        <v>140</v>
      </c>
      <c r="C64" s="126"/>
      <c r="D64" s="126"/>
      <c r="E64" s="166"/>
    </row>
    <row r="65" spans="1:8">
      <c r="A65" s="124"/>
      <c r="B65" s="130" t="s">
        <v>132</v>
      </c>
      <c r="C65" s="126"/>
      <c r="D65" s="126"/>
      <c r="E65" s="166"/>
    </row>
    <row r="66" spans="1:8">
      <c r="A66" s="124">
        <v>5</v>
      </c>
      <c r="B66" s="130" t="s">
        <v>133</v>
      </c>
      <c r="C66" s="126"/>
      <c r="D66" s="126"/>
      <c r="E66" s="166"/>
    </row>
    <row r="67" spans="1:8" ht="15.75">
      <c r="A67" s="124">
        <v>6</v>
      </c>
      <c r="B67" s="125" t="s">
        <v>136</v>
      </c>
      <c r="C67" s="140">
        <v>1300000</v>
      </c>
      <c r="D67" s="140">
        <v>188000</v>
      </c>
      <c r="E67" s="170">
        <f>D67/C67*100</f>
        <v>14.461538461538462</v>
      </c>
    </row>
    <row r="68" spans="1:8" ht="15.75">
      <c r="A68" s="124">
        <v>7</v>
      </c>
      <c r="B68" s="125" t="s">
        <v>144</v>
      </c>
      <c r="C68" s="140">
        <v>396206</v>
      </c>
      <c r="D68" s="140"/>
      <c r="E68" s="170"/>
    </row>
    <row r="69" spans="1:8" s="114" customFormat="1">
      <c r="A69" s="134" t="s">
        <v>145</v>
      </c>
      <c r="B69" s="135" t="s">
        <v>110</v>
      </c>
      <c r="C69" s="148"/>
      <c r="D69" s="148"/>
      <c r="E69" s="168"/>
    </row>
    <row r="70" spans="1:8" ht="15.75">
      <c r="A70" s="119" t="s">
        <v>1</v>
      </c>
      <c r="B70" s="120" t="s">
        <v>123</v>
      </c>
      <c r="C70" s="139">
        <f>C71+C81</f>
        <v>1812000</v>
      </c>
      <c r="D70" s="139">
        <f>D71+D81</f>
        <v>745299</v>
      </c>
      <c r="E70" s="169">
        <f>D70/C70*100</f>
        <v>41.131291390728478</v>
      </c>
      <c r="F70" s="122"/>
      <c r="G70" s="122"/>
    </row>
    <row r="71" spans="1:8">
      <c r="A71" s="119"/>
      <c r="B71" s="120" t="s">
        <v>124</v>
      </c>
      <c r="C71" s="121">
        <f>C72+C73+C74+C75</f>
        <v>512000</v>
      </c>
      <c r="D71" s="121">
        <f>D72+D73+D74+D75</f>
        <v>95865</v>
      </c>
      <c r="E71" s="166">
        <f>D71/C71*100</f>
        <v>18.7236328125</v>
      </c>
      <c r="F71" s="122"/>
      <c r="G71" s="122"/>
      <c r="H71" s="123"/>
    </row>
    <row r="72" spans="1:8" ht="15.75">
      <c r="A72" s="124">
        <v>1</v>
      </c>
      <c r="B72" s="125" t="s">
        <v>125</v>
      </c>
      <c r="C72" s="140">
        <v>250000</v>
      </c>
      <c r="D72" s="140">
        <v>60210</v>
      </c>
      <c r="E72" s="170">
        <f>D72/C72*100</f>
        <v>24.084</v>
      </c>
    </row>
    <row r="73" spans="1:8" ht="15.75">
      <c r="A73" s="124">
        <v>2</v>
      </c>
      <c r="B73" s="125" t="s">
        <v>126</v>
      </c>
      <c r="C73" s="140">
        <v>27000</v>
      </c>
      <c r="D73" s="150"/>
      <c r="E73" s="170"/>
    </row>
    <row r="74" spans="1:8" ht="15.75">
      <c r="A74" s="124">
        <v>3</v>
      </c>
      <c r="B74" s="125" t="s">
        <v>127</v>
      </c>
      <c r="C74" s="140">
        <v>105000</v>
      </c>
      <c r="D74" s="140">
        <f>19000+10209+2496</f>
        <v>31705</v>
      </c>
      <c r="E74" s="170">
        <f>D74/C74*100</f>
        <v>30.195238095238096</v>
      </c>
      <c r="F74" s="123"/>
    </row>
    <row r="75" spans="1:8" ht="15.75">
      <c r="A75" s="124">
        <v>4</v>
      </c>
      <c r="B75" s="142" t="s">
        <v>135</v>
      </c>
      <c r="C75" s="140">
        <v>130000</v>
      </c>
      <c r="D75" s="140">
        <f>SUM(D77:D80)</f>
        <v>3950</v>
      </c>
      <c r="E75" s="170">
        <f>D75/C75*100</f>
        <v>3.0384615384615383</v>
      </c>
    </row>
    <row r="76" spans="1:8" ht="15.75">
      <c r="A76" s="124"/>
      <c r="B76" s="130" t="s">
        <v>146</v>
      </c>
      <c r="C76" s="140"/>
      <c r="D76" s="140">
        <v>19000</v>
      </c>
      <c r="E76" s="170"/>
    </row>
    <row r="77" spans="1:8">
      <c r="A77" s="124"/>
      <c r="B77" s="130" t="s">
        <v>129</v>
      </c>
      <c r="C77" s="126"/>
      <c r="D77" s="126">
        <v>3200</v>
      </c>
      <c r="E77" s="166"/>
    </row>
    <row r="78" spans="1:8">
      <c r="A78" s="124"/>
      <c r="B78" s="130" t="s">
        <v>130</v>
      </c>
      <c r="C78" s="126"/>
      <c r="D78" s="126"/>
      <c r="E78" s="166"/>
      <c r="H78" s="151"/>
    </row>
    <row r="79" spans="1:8">
      <c r="A79" s="124"/>
      <c r="B79" s="130" t="s">
        <v>147</v>
      </c>
      <c r="C79" s="126"/>
      <c r="D79" s="126">
        <v>750</v>
      </c>
      <c r="E79" s="166"/>
      <c r="H79" s="151"/>
    </row>
    <row r="80" spans="1:8">
      <c r="A80" s="124"/>
      <c r="B80" s="130" t="s">
        <v>132</v>
      </c>
      <c r="C80" s="126"/>
      <c r="D80" s="126"/>
      <c r="E80" s="166"/>
    </row>
    <row r="81" spans="1:8" ht="15.75">
      <c r="A81" s="124">
        <v>5</v>
      </c>
      <c r="B81" s="125" t="s">
        <v>136</v>
      </c>
      <c r="C81" s="140">
        <v>1300000</v>
      </c>
      <c r="D81" s="140">
        <v>649434</v>
      </c>
      <c r="E81" s="170">
        <f>D81/C81*100</f>
        <v>49.956461538461539</v>
      </c>
    </row>
    <row r="82" spans="1:8" s="114" customFormat="1">
      <c r="A82" s="134" t="s">
        <v>148</v>
      </c>
      <c r="B82" s="135" t="s">
        <v>111</v>
      </c>
      <c r="C82" s="148"/>
      <c r="D82" s="148"/>
      <c r="E82" s="168"/>
      <c r="G82" s="152"/>
    </row>
    <row r="83" spans="1:8" ht="15.75">
      <c r="A83" s="119" t="s">
        <v>1</v>
      </c>
      <c r="B83" s="120" t="s">
        <v>123</v>
      </c>
      <c r="C83" s="139">
        <f>C84+C95+C94</f>
        <v>1632000</v>
      </c>
      <c r="D83" s="139">
        <f>D84+D95+D94</f>
        <v>530236</v>
      </c>
      <c r="E83" s="169">
        <f>D83/C83*100</f>
        <v>32.489950980392159</v>
      </c>
      <c r="F83" s="122"/>
      <c r="G83" s="122"/>
    </row>
    <row r="84" spans="1:8">
      <c r="A84" s="119"/>
      <c r="B84" s="120" t="s">
        <v>139</v>
      </c>
      <c r="C84" s="121">
        <f>C85+C86+C87+C88</f>
        <v>1352000</v>
      </c>
      <c r="D84" s="121">
        <f>D85+D86+D87+D88</f>
        <v>457796</v>
      </c>
      <c r="E84" s="166">
        <f>D84/C84*100</f>
        <v>33.860650887573961</v>
      </c>
      <c r="F84" s="122"/>
      <c r="G84" s="122"/>
      <c r="H84" s="123"/>
    </row>
    <row r="85" spans="1:8" s="146" customFormat="1" ht="15.75">
      <c r="A85" s="124">
        <v>1</v>
      </c>
      <c r="B85" s="125" t="s">
        <v>125</v>
      </c>
      <c r="C85" s="140">
        <v>350000</v>
      </c>
      <c r="D85" s="140">
        <v>36308</v>
      </c>
      <c r="E85" s="170">
        <f>D85/C85*100</f>
        <v>10.373714285714286</v>
      </c>
    </row>
    <row r="86" spans="1:8" ht="15.75">
      <c r="A86" s="124">
        <v>2</v>
      </c>
      <c r="B86" s="125" t="s">
        <v>126</v>
      </c>
      <c r="C86" s="140">
        <v>17000</v>
      </c>
      <c r="D86" s="140">
        <v>615</v>
      </c>
      <c r="E86" s="170"/>
    </row>
    <row r="87" spans="1:8" ht="15.75">
      <c r="A87" s="124">
        <v>3</v>
      </c>
      <c r="B87" s="125" t="s">
        <v>127</v>
      </c>
      <c r="C87" s="140">
        <v>85000</v>
      </c>
      <c r="D87" s="140">
        <f>44800+8508+1865</f>
        <v>55173</v>
      </c>
      <c r="E87" s="170">
        <f>D87/C87*100</f>
        <v>64.909411764705879</v>
      </c>
      <c r="F87" s="123"/>
    </row>
    <row r="88" spans="1:8" ht="15.75">
      <c r="A88" s="124">
        <v>4</v>
      </c>
      <c r="B88" s="142" t="s">
        <v>135</v>
      </c>
      <c r="C88" s="140">
        <v>900000</v>
      </c>
      <c r="D88" s="140">
        <f>SUM(D89:D92)</f>
        <v>365700</v>
      </c>
      <c r="E88" s="170">
        <f>D88/C88*100</f>
        <v>40.633333333333333</v>
      </c>
    </row>
    <row r="89" spans="1:8">
      <c r="A89" s="124"/>
      <c r="B89" s="130" t="s">
        <v>129</v>
      </c>
      <c r="C89" s="126"/>
      <c r="D89" s="126">
        <v>6050</v>
      </c>
      <c r="E89" s="166"/>
    </row>
    <row r="90" spans="1:8">
      <c r="A90" s="124"/>
      <c r="B90" s="130" t="s">
        <v>130</v>
      </c>
      <c r="C90" s="126"/>
      <c r="D90" s="126"/>
      <c r="E90" s="166"/>
    </row>
    <row r="91" spans="1:8">
      <c r="A91" s="124"/>
      <c r="B91" s="130" t="s">
        <v>149</v>
      </c>
      <c r="C91" s="126"/>
      <c r="D91" s="126"/>
      <c r="E91" s="166"/>
    </row>
    <row r="92" spans="1:8">
      <c r="A92" s="124"/>
      <c r="B92" s="130" t="s">
        <v>132</v>
      </c>
      <c r="C92" s="126"/>
      <c r="D92" s="126">
        <v>359650</v>
      </c>
      <c r="E92" s="166"/>
    </row>
    <row r="93" spans="1:8">
      <c r="A93" s="124">
        <v>5</v>
      </c>
      <c r="B93" s="130" t="s">
        <v>133</v>
      </c>
      <c r="C93" s="126"/>
      <c r="D93" s="126"/>
      <c r="E93" s="166"/>
    </row>
    <row r="94" spans="1:8">
      <c r="A94" s="124">
        <v>6</v>
      </c>
      <c r="B94" s="130" t="s">
        <v>136</v>
      </c>
      <c r="C94" s="126">
        <v>280000</v>
      </c>
      <c r="D94" s="126">
        <v>72440</v>
      </c>
      <c r="E94" s="166"/>
    </row>
    <row r="95" spans="1:8" ht="15.75">
      <c r="A95" s="124"/>
      <c r="B95" s="125"/>
      <c r="C95" s="140"/>
      <c r="D95" s="140"/>
      <c r="E95" s="170"/>
    </row>
    <row r="96" spans="1:8" s="137" customFormat="1">
      <c r="A96" s="134" t="s">
        <v>150</v>
      </c>
      <c r="B96" s="135" t="s">
        <v>112</v>
      </c>
      <c r="C96" s="148"/>
      <c r="D96" s="148"/>
      <c r="E96" s="168"/>
    </row>
    <row r="97" spans="1:8" s="146" customFormat="1" ht="15.75">
      <c r="A97" s="119" t="s">
        <v>1</v>
      </c>
      <c r="B97" s="120" t="s">
        <v>123</v>
      </c>
      <c r="C97" s="139">
        <f>C98+C107</f>
        <v>697000</v>
      </c>
      <c r="D97" s="139">
        <f>D98+D107</f>
        <v>58088</v>
      </c>
      <c r="E97" s="169">
        <f>D97/C97*100</f>
        <v>8.3340028694404591</v>
      </c>
      <c r="F97" s="153"/>
      <c r="G97" s="153"/>
    </row>
    <row r="98" spans="1:8" s="146" customFormat="1">
      <c r="A98" s="119"/>
      <c r="B98" s="120" t="s">
        <v>124</v>
      </c>
      <c r="C98" s="121">
        <f>C99+C100+C101+C102</f>
        <v>647000</v>
      </c>
      <c r="D98" s="121">
        <f>D99+D100+D101+D102</f>
        <v>34088</v>
      </c>
      <c r="E98" s="166">
        <f>D98/C98*100</f>
        <v>5.2686244204018546</v>
      </c>
      <c r="F98" s="153"/>
      <c r="G98" s="153"/>
      <c r="H98" s="154"/>
    </row>
    <row r="99" spans="1:8" s="146" customFormat="1" ht="15.75">
      <c r="A99" s="124">
        <v>1</v>
      </c>
      <c r="B99" s="125" t="s">
        <v>125</v>
      </c>
      <c r="C99" s="140">
        <v>200000</v>
      </c>
      <c r="D99" s="140">
        <v>2195</v>
      </c>
      <c r="E99" s="170">
        <f>D99/C99*100</f>
        <v>1.0975000000000001</v>
      </c>
    </row>
    <row r="100" spans="1:8" s="146" customFormat="1" ht="15.75">
      <c r="A100" s="124">
        <v>2</v>
      </c>
      <c r="B100" s="125" t="s">
        <v>126</v>
      </c>
      <c r="C100" s="140">
        <v>15000</v>
      </c>
      <c r="D100" s="140">
        <v>19</v>
      </c>
      <c r="E100" s="170"/>
    </row>
    <row r="101" spans="1:8" s="146" customFormat="1" ht="15.75">
      <c r="A101" s="124">
        <v>3</v>
      </c>
      <c r="B101" s="125" t="s">
        <v>127</v>
      </c>
      <c r="C101" s="140">
        <v>152000</v>
      </c>
      <c r="D101" s="140">
        <f>16900+6934+6040</f>
        <v>29874</v>
      </c>
      <c r="E101" s="170">
        <f>D101/C101*100</f>
        <v>19.653947368421051</v>
      </c>
      <c r="F101" s="154"/>
    </row>
    <row r="102" spans="1:8" s="146" customFormat="1" ht="15.75">
      <c r="A102" s="124">
        <v>4</v>
      </c>
      <c r="B102" s="142" t="s">
        <v>135</v>
      </c>
      <c r="C102" s="140">
        <v>280000</v>
      </c>
      <c r="D102" s="140">
        <f>SUM(D103:D106)</f>
        <v>2000</v>
      </c>
      <c r="E102" s="170">
        <f>D102/C102*100</f>
        <v>0.7142857142857143</v>
      </c>
      <c r="G102" s="154"/>
    </row>
    <row r="103" spans="1:8" s="146" customFormat="1">
      <c r="A103" s="124"/>
      <c r="B103" s="130" t="s">
        <v>129</v>
      </c>
      <c r="C103" s="126"/>
      <c r="D103" s="126">
        <v>2000</v>
      </c>
      <c r="E103" s="166"/>
    </row>
    <row r="104" spans="1:8" s="146" customFormat="1">
      <c r="A104" s="124"/>
      <c r="B104" s="130" t="s">
        <v>130</v>
      </c>
      <c r="C104" s="126"/>
      <c r="D104" s="126"/>
      <c r="E104" s="166"/>
    </row>
    <row r="105" spans="1:8" s="146" customFormat="1">
      <c r="A105" s="124"/>
      <c r="B105" s="130" t="s">
        <v>151</v>
      </c>
      <c r="C105" s="126"/>
      <c r="D105" s="126"/>
      <c r="E105" s="166"/>
    </row>
    <row r="106" spans="1:8" s="146" customFormat="1">
      <c r="A106" s="124"/>
      <c r="B106" s="130" t="s">
        <v>132</v>
      </c>
      <c r="C106" s="126"/>
      <c r="D106" s="126"/>
      <c r="E106" s="166"/>
    </row>
    <row r="107" spans="1:8" s="146" customFormat="1" ht="15.75">
      <c r="A107" s="124">
        <v>5</v>
      </c>
      <c r="B107" s="125" t="s">
        <v>136</v>
      </c>
      <c r="C107" s="140">
        <v>50000</v>
      </c>
      <c r="D107" s="140">
        <v>24000</v>
      </c>
      <c r="E107" s="170">
        <f>D107/C107*100</f>
        <v>48</v>
      </c>
    </row>
    <row r="108" spans="1:8" s="137" customFormat="1">
      <c r="A108" s="134" t="s">
        <v>152</v>
      </c>
      <c r="B108" s="135" t="s">
        <v>113</v>
      </c>
      <c r="C108" s="148"/>
      <c r="D108" s="148"/>
      <c r="E108" s="168"/>
    </row>
    <row r="109" spans="1:8" ht="15.75">
      <c r="A109" s="119" t="s">
        <v>1</v>
      </c>
      <c r="B109" s="120" t="s">
        <v>123</v>
      </c>
      <c r="C109" s="139">
        <f>C110+C120</f>
        <v>2018000</v>
      </c>
      <c r="D109" s="139">
        <f>D110+D120</f>
        <v>704682</v>
      </c>
      <c r="E109" s="174">
        <f>D109/C109*100</f>
        <v>34.919821605550048</v>
      </c>
      <c r="F109" s="122"/>
      <c r="G109" s="122"/>
    </row>
    <row r="110" spans="1:8">
      <c r="A110" s="119"/>
      <c r="B110" s="120" t="s">
        <v>124</v>
      </c>
      <c r="C110" s="121">
        <f>C111+C112+C113+C114</f>
        <v>718000</v>
      </c>
      <c r="D110" s="121">
        <f>D111+D112+D113+D114</f>
        <v>340432</v>
      </c>
      <c r="E110" s="174">
        <f>D110/C110*100</f>
        <v>47.413927576601672</v>
      </c>
      <c r="F110" s="122"/>
      <c r="G110" s="122"/>
      <c r="H110" s="123"/>
    </row>
    <row r="111" spans="1:8" ht="15.75">
      <c r="A111" s="124">
        <v>1</v>
      </c>
      <c r="B111" s="125" t="s">
        <v>125</v>
      </c>
      <c r="C111" s="140">
        <v>300000</v>
      </c>
      <c r="D111" s="140">
        <v>121209</v>
      </c>
      <c r="E111" s="171">
        <f>D111/C111*100</f>
        <v>40.402999999999999</v>
      </c>
    </row>
    <row r="112" spans="1:8" ht="15.75">
      <c r="A112" s="124">
        <v>2</v>
      </c>
      <c r="B112" s="125" t="s">
        <v>126</v>
      </c>
      <c r="C112" s="140">
        <v>40000</v>
      </c>
      <c r="D112" s="140">
        <v>36</v>
      </c>
      <c r="E112" s="171"/>
    </row>
    <row r="113" spans="1:7" ht="15.75">
      <c r="A113" s="124">
        <v>3</v>
      </c>
      <c r="B113" s="125" t="s">
        <v>127</v>
      </c>
      <c r="C113" s="140">
        <v>78000</v>
      </c>
      <c r="D113" s="140">
        <f>14700+7074+4463</f>
        <v>26237</v>
      </c>
      <c r="E113" s="171">
        <f>D113/C113*100</f>
        <v>33.637179487179488</v>
      </c>
      <c r="F113" s="155"/>
      <c r="G113" s="123"/>
    </row>
    <row r="114" spans="1:7" ht="15.75">
      <c r="A114" s="124">
        <v>4</v>
      </c>
      <c r="B114" s="142" t="s">
        <v>135</v>
      </c>
      <c r="C114" s="140">
        <v>300000</v>
      </c>
      <c r="D114" s="140">
        <f>SUM(D115:D119)</f>
        <v>192950</v>
      </c>
      <c r="E114" s="171">
        <f>D114/C114*100</f>
        <v>64.316666666666663</v>
      </c>
    </row>
    <row r="115" spans="1:7">
      <c r="A115" s="124"/>
      <c r="B115" s="130" t="s">
        <v>129</v>
      </c>
      <c r="C115" s="126"/>
      <c r="D115" s="126">
        <v>2650</v>
      </c>
      <c r="E115" s="166"/>
    </row>
    <row r="116" spans="1:7">
      <c r="A116" s="124"/>
      <c r="B116" s="130" t="s">
        <v>130</v>
      </c>
      <c r="C116" s="126"/>
      <c r="D116" s="126">
        <v>26500</v>
      </c>
      <c r="E116" s="166"/>
    </row>
    <row r="117" spans="1:7">
      <c r="A117" s="124"/>
      <c r="B117" s="130" t="s">
        <v>131</v>
      </c>
      <c r="C117" s="126"/>
      <c r="D117" s="126"/>
      <c r="E117" s="166"/>
    </row>
    <row r="118" spans="1:7">
      <c r="A118" s="124"/>
      <c r="B118" s="130" t="s">
        <v>153</v>
      </c>
      <c r="C118" s="126"/>
      <c r="D118" s="126"/>
      <c r="E118" s="166"/>
    </row>
    <row r="119" spans="1:7">
      <c r="A119" s="124"/>
      <c r="B119" s="130" t="s">
        <v>132</v>
      </c>
      <c r="C119" s="126"/>
      <c r="D119" s="126">
        <v>163800</v>
      </c>
      <c r="E119" s="166"/>
    </row>
    <row r="120" spans="1:7" ht="15.75">
      <c r="A120" s="156">
        <v>5</v>
      </c>
      <c r="B120" s="157" t="s">
        <v>136</v>
      </c>
      <c r="C120" s="158">
        <v>1300000</v>
      </c>
      <c r="D120" s="158">
        <v>364250</v>
      </c>
      <c r="E120" s="172">
        <f>D120/C120*100</f>
        <v>28.01923076923077</v>
      </c>
      <c r="G120" s="123"/>
    </row>
    <row r="122" spans="1:7">
      <c r="C122" s="159"/>
      <c r="D122" s="159"/>
    </row>
    <row r="123" spans="1:7">
      <c r="A123" s="112"/>
      <c r="B123" s="160"/>
      <c r="F123" s="161"/>
    </row>
    <row r="124" spans="1:7" ht="15.75">
      <c r="A124" s="112"/>
      <c r="C124" s="112"/>
      <c r="D124" s="112"/>
      <c r="E124" s="16"/>
    </row>
    <row r="125" spans="1:7">
      <c r="A125" s="112"/>
      <c r="C125" s="162"/>
      <c r="D125" s="162"/>
    </row>
  </sheetData>
  <mergeCells count="8">
    <mergeCell ref="A2:E2"/>
    <mergeCell ref="A3:E3"/>
    <mergeCell ref="D4:E4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scale="88" fitToHeight="0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BIEU THU </vt:lpstr>
      <vt:lpstr>BIEU CHI </vt:lpstr>
      <vt:lpstr>DPNS</vt:lpstr>
      <vt:lpstr>xa</vt:lpstr>
      <vt:lpstr>'BIEU THU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hoangdieuthuy</dc:creator>
  <cp:lastModifiedBy>Administrator</cp:lastModifiedBy>
  <cp:lastPrinted>2023-03-22T01:50:47Z</cp:lastPrinted>
  <dcterms:created xsi:type="dcterms:W3CDTF">2017-04-10T02:31:08Z</dcterms:created>
  <dcterms:modified xsi:type="dcterms:W3CDTF">2023-03-22T01:51:28Z</dcterms:modified>
</cp:coreProperties>
</file>